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USER\OneDrive\Tài liệu\00. XỬ LÝ CÔNG VIỆC\1. PROCESS\CHỦ TRÌ\000. CÔNG KHAI BC 6 THÁNG ĐẦU NĂM\QUÝ II\HS VỤ KHTC SOẠN\Quý II\c Trang sửa\"/>
    </mc:Choice>
  </mc:AlternateContent>
  <bookViews>
    <workbookView xWindow="-105" yWindow="-105" windowWidth="20715" windowHeight="13275"/>
  </bookViews>
  <sheets>
    <sheet name="Sheet1" sheetId="1" r:id="rId1"/>
  </sheets>
  <definedNames>
    <definedName name="_xlnm.Print_Area" localSheetId="0">Sheet1!$A$1:$AH$190</definedName>
    <definedName name="_xlnm.Print_Titles" localSheetId="0">Sheet1!$15:$16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D37" i="1"/>
  <c r="V135" i="1"/>
  <c r="W135" i="1" l="1"/>
  <c r="AF130" i="1" l="1"/>
  <c r="AF129" i="1" s="1"/>
  <c r="AF126" i="1"/>
  <c r="AE130" i="1"/>
  <c r="AE129" i="1" s="1"/>
  <c r="AE126" i="1"/>
  <c r="AB130" i="1"/>
  <c r="AB129" i="1" s="1"/>
  <c r="AC130" i="1"/>
  <c r="AC129" i="1" s="1"/>
  <c r="AD130" i="1"/>
  <c r="AD129" i="1" s="1"/>
  <c r="AB126" i="1"/>
  <c r="AC126" i="1"/>
  <c r="AD126" i="1"/>
  <c r="W181" i="1"/>
  <c r="X181" i="1"/>
  <c r="Y181" i="1"/>
  <c r="Z181" i="1"/>
  <c r="AA181" i="1"/>
  <c r="AB181" i="1"/>
  <c r="AC181" i="1"/>
  <c r="X166" i="1"/>
  <c r="Y166" i="1"/>
  <c r="Z166" i="1"/>
  <c r="AA166" i="1"/>
  <c r="AB166" i="1"/>
  <c r="AA130" i="1"/>
  <c r="AA129" i="1" s="1"/>
  <c r="AA126" i="1"/>
  <c r="Z130" i="1" l="1"/>
  <c r="Z129" i="1" s="1"/>
  <c r="Z126" i="1"/>
  <c r="Y130" i="1" l="1"/>
  <c r="Y129" i="1" s="1"/>
  <c r="Y126" i="1"/>
  <c r="X136" i="1"/>
  <c r="X135" i="1"/>
  <c r="X130" i="1"/>
  <c r="X126" i="1"/>
  <c r="X129" i="1" l="1"/>
  <c r="W130" i="1"/>
  <c r="W129" i="1" s="1"/>
  <c r="W166" i="1"/>
  <c r="W126" i="1"/>
  <c r="U130" i="1"/>
  <c r="U129" i="1" s="1"/>
  <c r="V130" i="1"/>
  <c r="V129" i="1" s="1"/>
  <c r="V178" i="1"/>
  <c r="V181" i="1"/>
  <c r="R166" i="1"/>
  <c r="S166" i="1"/>
  <c r="T166" i="1"/>
  <c r="U166" i="1"/>
  <c r="V166" i="1"/>
  <c r="V126" i="1"/>
  <c r="U178" i="1"/>
  <c r="U181" i="1"/>
  <c r="U126" i="1"/>
  <c r="P178" i="1"/>
  <c r="Q178" i="1"/>
  <c r="R178" i="1"/>
  <c r="S178" i="1"/>
  <c r="T178" i="1"/>
  <c r="P181" i="1"/>
  <c r="Q181" i="1"/>
  <c r="R181" i="1"/>
  <c r="S181" i="1"/>
  <c r="T181" i="1"/>
  <c r="T130" i="1"/>
  <c r="T129" i="1" s="1"/>
  <c r="T126" i="1"/>
  <c r="S130" i="1"/>
  <c r="S129" i="1" s="1"/>
  <c r="S126" i="1"/>
  <c r="R130" i="1"/>
  <c r="R129" i="1" s="1"/>
  <c r="R126" i="1"/>
  <c r="Q136" i="1"/>
  <c r="P175" i="1"/>
  <c r="Q175" i="1"/>
  <c r="P166" i="1"/>
  <c r="Q166" i="1"/>
  <c r="Q130" i="1"/>
  <c r="Q126" i="1"/>
  <c r="P130" i="1"/>
  <c r="P129" i="1" s="1"/>
  <c r="P126" i="1"/>
  <c r="Q129" i="1" l="1"/>
  <c r="L130" i="1"/>
  <c r="M130" i="1"/>
  <c r="N130" i="1"/>
  <c r="O136" i="1"/>
  <c r="O132" i="1"/>
  <c r="O130" i="1" s="1"/>
  <c r="O129" i="1" s="1"/>
  <c r="O127" i="1"/>
  <c r="L181" i="1"/>
  <c r="M181" i="1"/>
  <c r="N181" i="1"/>
  <c r="O181" i="1"/>
  <c r="L166" i="1"/>
  <c r="M166" i="1"/>
  <c r="N166" i="1"/>
  <c r="O166" i="1"/>
  <c r="L175" i="1"/>
  <c r="M175" i="1"/>
  <c r="N175" i="1"/>
  <c r="O175" i="1"/>
  <c r="L178" i="1"/>
  <c r="M178" i="1"/>
  <c r="N178" i="1"/>
  <c r="O178" i="1"/>
  <c r="O126" i="1"/>
  <c r="L129" i="1" l="1"/>
  <c r="M129" i="1"/>
  <c r="N129" i="1"/>
  <c r="L126" i="1"/>
  <c r="M126" i="1"/>
  <c r="N126" i="1"/>
  <c r="K136" i="1"/>
  <c r="K181" i="1"/>
  <c r="K178" i="1"/>
  <c r="K175" i="1"/>
  <c r="K166" i="1"/>
  <c r="K130" i="1"/>
  <c r="K126" i="1"/>
  <c r="K129" i="1" l="1"/>
  <c r="J127" i="1"/>
  <c r="J126" i="1" s="1"/>
  <c r="J130" i="1"/>
  <c r="J129" i="1" s="1"/>
  <c r="I130" i="1"/>
  <c r="I129" i="1" s="1"/>
  <c r="I126" i="1"/>
  <c r="H130" i="1"/>
  <c r="H129" i="1" s="1"/>
  <c r="H126" i="1"/>
  <c r="G130" i="1"/>
  <c r="G129" i="1" s="1"/>
  <c r="G126" i="1"/>
  <c r="F136" i="1"/>
  <c r="F135" i="1"/>
  <c r="F130" i="1"/>
  <c r="F129" i="1" s="1"/>
  <c r="F126" i="1"/>
  <c r="E130" i="1"/>
  <c r="E129" i="1" s="1"/>
  <c r="E126" i="1"/>
  <c r="D126" i="1" l="1"/>
  <c r="P116" i="1" l="1"/>
  <c r="P115" i="1"/>
  <c r="P114" i="1"/>
  <c r="D49" i="1" l="1"/>
  <c r="I95" i="1" l="1"/>
  <c r="D190" i="1" l="1"/>
  <c r="AG190" i="1" s="1"/>
  <c r="D189" i="1"/>
  <c r="AG189" i="1" s="1"/>
  <c r="D188" i="1"/>
  <c r="AG188" i="1" s="1"/>
  <c r="D187" i="1"/>
  <c r="AG187" i="1" s="1"/>
  <c r="D186" i="1"/>
  <c r="D185" i="1"/>
  <c r="AF184" i="1"/>
  <c r="AE184" i="1"/>
  <c r="AD184" i="1"/>
  <c r="AD125" i="1" s="1"/>
  <c r="AD124" i="1" s="1"/>
  <c r="AC184" i="1"/>
  <c r="AC125" i="1" s="1"/>
  <c r="AC124" i="1" s="1"/>
  <c r="AB184" i="1"/>
  <c r="AB125" i="1" s="1"/>
  <c r="AB124" i="1" s="1"/>
  <c r="AA184" i="1"/>
  <c r="AA125" i="1" s="1"/>
  <c r="AA124" i="1" s="1"/>
  <c r="Z184" i="1"/>
  <c r="Y184" i="1"/>
  <c r="X184" i="1"/>
  <c r="W184" i="1"/>
  <c r="W125" i="1" s="1"/>
  <c r="W124" i="1" s="1"/>
  <c r="V184" i="1"/>
  <c r="V125" i="1" s="1"/>
  <c r="V124" i="1" s="1"/>
  <c r="U184" i="1"/>
  <c r="T184" i="1"/>
  <c r="T125" i="1" s="1"/>
  <c r="T124" i="1" s="1"/>
  <c r="S184" i="1"/>
  <c r="S125" i="1" s="1"/>
  <c r="S124" i="1" s="1"/>
  <c r="R184" i="1"/>
  <c r="R125" i="1" s="1"/>
  <c r="R124" i="1" s="1"/>
  <c r="Q184" i="1"/>
  <c r="Q125" i="1" s="1"/>
  <c r="Q124" i="1" s="1"/>
  <c r="P184" i="1"/>
  <c r="P125" i="1" s="1"/>
  <c r="P124" i="1" s="1"/>
  <c r="O184" i="1"/>
  <c r="O125" i="1" s="1"/>
  <c r="O124" i="1" s="1"/>
  <c r="N184" i="1"/>
  <c r="N125" i="1" s="1"/>
  <c r="N124" i="1" s="1"/>
  <c r="M184" i="1"/>
  <c r="M125" i="1" s="1"/>
  <c r="M124" i="1" s="1"/>
  <c r="L184" i="1"/>
  <c r="L125" i="1" s="1"/>
  <c r="L124" i="1" s="1"/>
  <c r="K184" i="1"/>
  <c r="K125" i="1" s="1"/>
  <c r="K124" i="1" s="1"/>
  <c r="J184" i="1"/>
  <c r="J125" i="1" s="1"/>
  <c r="J124" i="1" s="1"/>
  <c r="I184" i="1"/>
  <c r="H184" i="1"/>
  <c r="H125" i="1" s="1"/>
  <c r="H124" i="1" s="1"/>
  <c r="G184" i="1"/>
  <c r="G125" i="1" s="1"/>
  <c r="G124" i="1" s="1"/>
  <c r="F184" i="1"/>
  <c r="F125" i="1" s="1"/>
  <c r="E184" i="1"/>
  <c r="E125" i="1" s="1"/>
  <c r="C184" i="1"/>
  <c r="C125" i="1" s="1"/>
  <c r="C124" i="1" s="1"/>
  <c r="D183" i="1"/>
  <c r="AG183" i="1" s="1"/>
  <c r="D182" i="1"/>
  <c r="AG182" i="1" s="1"/>
  <c r="D180" i="1"/>
  <c r="AG180" i="1" s="1"/>
  <c r="D179" i="1"/>
  <c r="D177" i="1"/>
  <c r="AG177" i="1" s="1"/>
  <c r="D176" i="1"/>
  <c r="D175" i="1"/>
  <c r="AG175" i="1" s="1"/>
  <c r="D174" i="1"/>
  <c r="AG174" i="1" s="1"/>
  <c r="D173" i="1"/>
  <c r="AG173" i="1" s="1"/>
  <c r="D172" i="1"/>
  <c r="AG172" i="1" s="1"/>
  <c r="D171" i="1"/>
  <c r="AG171" i="1" s="1"/>
  <c r="D170" i="1"/>
  <c r="AG170" i="1" s="1"/>
  <c r="D169" i="1"/>
  <c r="AG169" i="1" s="1"/>
  <c r="D168" i="1"/>
  <c r="AG168" i="1" s="1"/>
  <c r="D167" i="1"/>
  <c r="AG167" i="1" s="1"/>
  <c r="D165" i="1"/>
  <c r="AG165" i="1" s="1"/>
  <c r="D164" i="1"/>
  <c r="AG164" i="1" s="1"/>
  <c r="D163" i="1"/>
  <c r="D161" i="1"/>
  <c r="AG161" i="1" s="1"/>
  <c r="D160" i="1"/>
  <c r="AG160" i="1" s="1"/>
  <c r="D159" i="1"/>
  <c r="D157" i="1"/>
  <c r="AG157" i="1" s="1"/>
  <c r="D156" i="1"/>
  <c r="AG156" i="1" s="1"/>
  <c r="D155" i="1"/>
  <c r="D153" i="1"/>
  <c r="D152" i="1"/>
  <c r="AG152" i="1" s="1"/>
  <c r="D151" i="1"/>
  <c r="D150" i="1"/>
  <c r="AG150" i="1" s="1"/>
  <c r="D149" i="1"/>
  <c r="D148" i="1"/>
  <c r="D147" i="1"/>
  <c r="AG147" i="1" s="1"/>
  <c r="D145" i="1"/>
  <c r="D144" i="1"/>
  <c r="AG144" i="1" s="1"/>
  <c r="D143" i="1"/>
  <c r="D142" i="1"/>
  <c r="AG142" i="1" s="1"/>
  <c r="D141" i="1"/>
  <c r="AG141" i="1" s="1"/>
  <c r="D140" i="1"/>
  <c r="D137" i="1"/>
  <c r="D133" i="1"/>
  <c r="AG133" i="1" s="1"/>
  <c r="D128" i="1"/>
  <c r="AG128" i="1" s="1"/>
  <c r="D123" i="1"/>
  <c r="D122" i="1"/>
  <c r="D121" i="1"/>
  <c r="D120" i="1"/>
  <c r="D119" i="1"/>
  <c r="AG119" i="1" s="1"/>
  <c r="D118" i="1"/>
  <c r="AG118" i="1" s="1"/>
  <c r="D117" i="1"/>
  <c r="AG117" i="1" s="1"/>
  <c r="D116" i="1"/>
  <c r="AG116" i="1" s="1"/>
  <c r="D115" i="1"/>
  <c r="AG115" i="1" s="1"/>
  <c r="D114" i="1"/>
  <c r="AG114" i="1" s="1"/>
  <c r="D113" i="1"/>
  <c r="AG113" i="1" s="1"/>
  <c r="D112" i="1"/>
  <c r="AG112" i="1" s="1"/>
  <c r="D111" i="1"/>
  <c r="AG111" i="1" s="1"/>
  <c r="D110" i="1"/>
  <c r="AG110" i="1" s="1"/>
  <c r="D109" i="1"/>
  <c r="AG109" i="1" s="1"/>
  <c r="D108" i="1"/>
  <c r="AG108" i="1" s="1"/>
  <c r="D107" i="1"/>
  <c r="AG107" i="1" s="1"/>
  <c r="D106" i="1"/>
  <c r="AG106" i="1" s="1"/>
  <c r="D105" i="1"/>
  <c r="AG105" i="1" s="1"/>
  <c r="D104" i="1"/>
  <c r="AG104" i="1" s="1"/>
  <c r="D103" i="1"/>
  <c r="AG103" i="1" s="1"/>
  <c r="D102" i="1"/>
  <c r="AG102" i="1" s="1"/>
  <c r="D101" i="1"/>
  <c r="AG101" i="1" s="1"/>
  <c r="D100" i="1"/>
  <c r="AG100" i="1" s="1"/>
  <c r="D99" i="1"/>
  <c r="AG99" i="1" s="1"/>
  <c r="D98" i="1"/>
  <c r="AG98" i="1" s="1"/>
  <c r="D97" i="1"/>
  <c r="AG97" i="1" s="1"/>
  <c r="D96" i="1"/>
  <c r="AG96" i="1" s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N95" i="1"/>
  <c r="M95" i="1"/>
  <c r="L95" i="1"/>
  <c r="K95" i="1"/>
  <c r="J95" i="1"/>
  <c r="H95" i="1"/>
  <c r="G95" i="1"/>
  <c r="F95" i="1"/>
  <c r="E95" i="1"/>
  <c r="C95" i="1"/>
  <c r="D94" i="1"/>
  <c r="D93" i="1"/>
  <c r="AG93" i="1" s="1"/>
  <c r="D92" i="1"/>
  <c r="AG92" i="1" s="1"/>
  <c r="D91" i="1"/>
  <c r="D90" i="1"/>
  <c r="AG90" i="1" s="1"/>
  <c r="D89" i="1"/>
  <c r="AG89" i="1" s="1"/>
  <c r="D88" i="1"/>
  <c r="AG88" i="1" s="1"/>
  <c r="D87" i="1"/>
  <c r="AG87" i="1" s="1"/>
  <c r="D86" i="1"/>
  <c r="AG86" i="1" s="1"/>
  <c r="D85" i="1"/>
  <c r="AG85" i="1" s="1"/>
  <c r="D84" i="1"/>
  <c r="AG84" i="1" s="1"/>
  <c r="D83" i="1"/>
  <c r="AG83" i="1" s="1"/>
  <c r="D82" i="1"/>
  <c r="AG82" i="1" s="1"/>
  <c r="D81" i="1"/>
  <c r="AG81" i="1" s="1"/>
  <c r="D80" i="1"/>
  <c r="AG80" i="1" s="1"/>
  <c r="D79" i="1"/>
  <c r="AG79" i="1" s="1"/>
  <c r="AF78" i="1"/>
  <c r="AE78" i="1"/>
  <c r="AE77" i="1" s="1"/>
  <c r="AD78" i="1"/>
  <c r="AC78" i="1"/>
  <c r="AB78" i="1"/>
  <c r="AA78" i="1"/>
  <c r="AA77" i="1" s="1"/>
  <c r="Z78" i="1"/>
  <c r="Y78" i="1"/>
  <c r="X78" i="1"/>
  <c r="W78" i="1"/>
  <c r="W77" i="1" s="1"/>
  <c r="V78" i="1"/>
  <c r="U78" i="1"/>
  <c r="T78" i="1"/>
  <c r="S78" i="1"/>
  <c r="R78" i="1"/>
  <c r="Q78" i="1"/>
  <c r="P78" i="1"/>
  <c r="O78" i="1"/>
  <c r="O77" i="1" s="1"/>
  <c r="N78" i="1"/>
  <c r="M78" i="1"/>
  <c r="L78" i="1"/>
  <c r="K78" i="1"/>
  <c r="J78" i="1"/>
  <c r="I78" i="1"/>
  <c r="I77" i="1" s="1"/>
  <c r="H78" i="1"/>
  <c r="G78" i="1"/>
  <c r="F78" i="1"/>
  <c r="E78" i="1"/>
  <c r="C78" i="1"/>
  <c r="C77" i="1"/>
  <c r="D76" i="1"/>
  <c r="D75" i="1"/>
  <c r="D74" i="1"/>
  <c r="D73" i="1"/>
  <c r="AG73" i="1" s="1"/>
  <c r="D72" i="1"/>
  <c r="M71" i="1"/>
  <c r="M67" i="1" s="1"/>
  <c r="L71" i="1"/>
  <c r="L67" i="1" s="1"/>
  <c r="K71" i="1"/>
  <c r="G71" i="1"/>
  <c r="G67" i="1" s="1"/>
  <c r="C71" i="1"/>
  <c r="C67" i="1" s="1"/>
  <c r="D70" i="1"/>
  <c r="D69" i="1"/>
  <c r="D68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J67" i="1"/>
  <c r="I67" i="1"/>
  <c r="H67" i="1"/>
  <c r="F67" i="1"/>
  <c r="E67" i="1"/>
  <c r="D66" i="1"/>
  <c r="D65" i="1"/>
  <c r="D64" i="1"/>
  <c r="D63" i="1"/>
  <c r="AG63" i="1" s="1"/>
  <c r="D62" i="1"/>
  <c r="D61" i="1"/>
  <c r="AG61" i="1" s="1"/>
  <c r="D60" i="1"/>
  <c r="AG60" i="1" s="1"/>
  <c r="D59" i="1"/>
  <c r="AG59" i="1" s="1"/>
  <c r="D58" i="1"/>
  <c r="AG58" i="1" s="1"/>
  <c r="D57" i="1"/>
  <c r="AG57" i="1" s="1"/>
  <c r="D56" i="1"/>
  <c r="AG56" i="1" s="1"/>
  <c r="D55" i="1"/>
  <c r="AG55" i="1" s="1"/>
  <c r="D54" i="1"/>
  <c r="AG54" i="1" s="1"/>
  <c r="D53" i="1"/>
  <c r="AG53" i="1" s="1"/>
  <c r="D52" i="1"/>
  <c r="AG52" i="1" s="1"/>
  <c r="D51" i="1"/>
  <c r="AG51" i="1" s="1"/>
  <c r="D50" i="1"/>
  <c r="D48" i="1"/>
  <c r="AG48" i="1" s="1"/>
  <c r="D47" i="1"/>
  <c r="AG47" i="1" s="1"/>
  <c r="D46" i="1"/>
  <c r="AG46" i="1" s="1"/>
  <c r="D45" i="1"/>
  <c r="AG45" i="1" s="1"/>
  <c r="D44" i="1"/>
  <c r="AG44" i="1" s="1"/>
  <c r="D43" i="1"/>
  <c r="AG43" i="1" s="1"/>
  <c r="D42" i="1"/>
  <c r="AG42" i="1" s="1"/>
  <c r="D41" i="1"/>
  <c r="AG41" i="1" s="1"/>
  <c r="D40" i="1"/>
  <c r="AG40" i="1" s="1"/>
  <c r="D39" i="1"/>
  <c r="D38" i="1"/>
  <c r="AG38" i="1" s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N36" i="1"/>
  <c r="M36" i="1"/>
  <c r="L36" i="1"/>
  <c r="K36" i="1"/>
  <c r="J36" i="1"/>
  <c r="I36" i="1"/>
  <c r="H36" i="1"/>
  <c r="G36" i="1"/>
  <c r="F36" i="1"/>
  <c r="C36" i="1"/>
  <c r="D35" i="1"/>
  <c r="D34" i="1"/>
  <c r="AG34" i="1" s="1"/>
  <c r="D33" i="1"/>
  <c r="AG33" i="1" s="1"/>
  <c r="D32" i="1"/>
  <c r="D31" i="1"/>
  <c r="AG31" i="1" s="1"/>
  <c r="D30" i="1"/>
  <c r="AG30" i="1" s="1"/>
  <c r="D29" i="1"/>
  <c r="AG29" i="1" s="1"/>
  <c r="D28" i="1"/>
  <c r="AG28" i="1" s="1"/>
  <c r="D27" i="1"/>
  <c r="AG27" i="1" s="1"/>
  <c r="D26" i="1"/>
  <c r="AG26" i="1" s="1"/>
  <c r="D25" i="1"/>
  <c r="AG25" i="1" s="1"/>
  <c r="D24" i="1"/>
  <c r="AG24" i="1" s="1"/>
  <c r="D23" i="1"/>
  <c r="AG23" i="1" s="1"/>
  <c r="D22" i="1"/>
  <c r="AG22" i="1" s="1"/>
  <c r="D21" i="1"/>
  <c r="AG21" i="1" s="1"/>
  <c r="D20" i="1"/>
  <c r="AG20" i="1" s="1"/>
  <c r="AF19" i="1"/>
  <c r="AF18" i="1" s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N19" i="1"/>
  <c r="M19" i="1"/>
  <c r="L19" i="1"/>
  <c r="K19" i="1"/>
  <c r="J19" i="1"/>
  <c r="I19" i="1"/>
  <c r="H19" i="1"/>
  <c r="F19" i="1"/>
  <c r="E19" i="1"/>
  <c r="C19" i="1"/>
  <c r="C18" i="1" s="1"/>
  <c r="G18" i="1"/>
  <c r="AG39" i="1" l="1"/>
  <c r="D36" i="1"/>
  <c r="J18" i="1"/>
  <c r="I125" i="1"/>
  <c r="I124" i="1" s="1"/>
  <c r="Z18" i="1"/>
  <c r="T18" i="1"/>
  <c r="AE125" i="1"/>
  <c r="AE124" i="1" s="1"/>
  <c r="X125" i="1"/>
  <c r="X124" i="1" s="1"/>
  <c r="AF125" i="1"/>
  <c r="AF124" i="1" s="1"/>
  <c r="AC77" i="1"/>
  <c r="U125" i="1"/>
  <c r="U124" i="1" s="1"/>
  <c r="Y125" i="1"/>
  <c r="Y124" i="1" s="1"/>
  <c r="Z125" i="1"/>
  <c r="Z124" i="1" s="1"/>
  <c r="D19" i="1"/>
  <c r="AG19" i="1" s="1"/>
  <c r="V18" i="1"/>
  <c r="AB18" i="1"/>
  <c r="K77" i="1"/>
  <c r="R77" i="1"/>
  <c r="F124" i="1"/>
  <c r="AA18" i="1"/>
  <c r="S18" i="1"/>
  <c r="Y18" i="1"/>
  <c r="AE18" i="1"/>
  <c r="F77" i="1"/>
  <c r="H18" i="1"/>
  <c r="N18" i="1"/>
  <c r="M77" i="1"/>
  <c r="E124" i="1"/>
  <c r="H77" i="1"/>
  <c r="J77" i="1"/>
  <c r="V77" i="1"/>
  <c r="AB77" i="1"/>
  <c r="P77" i="1"/>
  <c r="P18" i="1"/>
  <c r="M18" i="1"/>
  <c r="D184" i="1"/>
  <c r="I18" i="1"/>
  <c r="O18" i="1"/>
  <c r="U18" i="1"/>
  <c r="AD77" i="1"/>
  <c r="X77" i="1"/>
  <c r="N77" i="1"/>
  <c r="T77" i="1"/>
  <c r="Z77" i="1"/>
  <c r="AF77" i="1"/>
  <c r="W18" i="1"/>
  <c r="AC18" i="1"/>
  <c r="G77" i="1"/>
  <c r="S77" i="1"/>
  <c r="Y77" i="1"/>
  <c r="R18" i="1"/>
  <c r="X18" i="1"/>
  <c r="AD18" i="1"/>
  <c r="D78" i="1"/>
  <c r="AG78" i="1" s="1"/>
  <c r="U77" i="1"/>
  <c r="Q18" i="1"/>
  <c r="Q77" i="1"/>
  <c r="K18" i="1"/>
  <c r="L77" i="1"/>
  <c r="L18" i="1"/>
  <c r="F18" i="1"/>
  <c r="AG36" i="1"/>
  <c r="E18" i="1"/>
  <c r="D166" i="1"/>
  <c r="AG166" i="1" s="1"/>
  <c r="D132" i="1"/>
  <c r="AG132" i="1" s="1"/>
  <c r="D134" i="1"/>
  <c r="D138" i="1"/>
  <c r="AG138" i="1" s="1"/>
  <c r="D162" i="1"/>
  <c r="AG162" i="1" s="1"/>
  <c r="D136" i="1"/>
  <c r="AG136" i="1" s="1"/>
  <c r="D154" i="1"/>
  <c r="AG154" i="1" s="1"/>
  <c r="D158" i="1"/>
  <c r="AG158" i="1" s="1"/>
  <c r="D71" i="1"/>
  <c r="AG71" i="1" s="1"/>
  <c r="K67" i="1"/>
  <c r="D67" i="1" s="1"/>
  <c r="AG67" i="1" s="1"/>
  <c r="D178" i="1"/>
  <c r="AG178" i="1" s="1"/>
  <c r="D127" i="1"/>
  <c r="AG127" i="1" s="1"/>
  <c r="D146" i="1"/>
  <c r="AG146" i="1" s="1"/>
  <c r="D95" i="1"/>
  <c r="AG95" i="1" s="1"/>
  <c r="E77" i="1"/>
  <c r="D131" i="1"/>
  <c r="D135" i="1"/>
  <c r="AG135" i="1" s="1"/>
  <c r="D139" i="1"/>
  <c r="AG139" i="1" s="1"/>
  <c r="D181" i="1"/>
  <c r="AG181" i="1" s="1"/>
  <c r="D125" i="1" l="1"/>
  <c r="D18" i="1"/>
  <c r="AG18" i="1" s="1"/>
  <c r="D77" i="1"/>
  <c r="AG77" i="1" s="1"/>
  <c r="D124" i="1"/>
  <c r="AG124" i="1" s="1"/>
  <c r="AG125" i="1"/>
  <c r="D130" i="1"/>
  <c r="AG130" i="1" s="1"/>
  <c r="AG126" i="1"/>
  <c r="D129" i="1" l="1"/>
  <c r="AG129" i="1" s="1"/>
</calcChain>
</file>

<file path=xl/sharedStrings.xml><?xml version="1.0" encoding="utf-8"?>
<sst xmlns="http://schemas.openxmlformats.org/spreadsheetml/2006/main" count="347" uniqueCount="176">
  <si>
    <t>Biểu số 3 - Ban hành kèm theo Thông tư số    ngày    tháng    năm    của Bộ Tài chính</t>
  </si>
  <si>
    <t>BỘ KHOA HỌC VÀ CÔNG NGHỆ</t>
  </si>
  <si>
    <t>CỘNG HÒA XÃ HỘI CHỦ NGHĨA VIỆT NAM</t>
  </si>
  <si>
    <t xml:space="preserve"> Chương: 017</t>
  </si>
  <si>
    <t>Độc lập - Tự do - Hạnh phúc</t>
  </si>
  <si>
    <t>(Ban hành kèm theo Công văn số                  /BKHCN-KHTC ngày         tháng      năm 2026</t>
  </si>
  <si>
    <t>của Bộ Khoa học và Công nghệ)</t>
  </si>
  <si>
    <t>____________________</t>
  </si>
  <si>
    <t xml:space="preserve">         Căn cứ Nghị định số 73/2026/NĐ-CP ngày 10 tháng 3 năm 2026 của Chính phủ quy định chi tiết và hướng dẫn thi hành một số điều của Luật Ngân sách nhà nước;</t>
  </si>
  <si>
    <t xml:space="preserve">         Căn cứ Thông tư số 26/2026/TT-BTC ngày 25 tháng 3 năm 2026 của Bộ Tài chính quy định chi tiết và hướng dẫn thi hành một số điều của Nghị định số 73/2026/NĐ-CP ngày 10 tháng 3 năm 2026 của Chính phủ quy định chi tiết và hướng dẫn thi hành một số điều của Luật Ngân sách nhà nước;</t>
  </si>
  <si>
    <t xml:space="preserve">         Bộ Khoa học và Công nghệ công khai tình hình thực hiện dự toán thu-chi ngân sách quý I năm 2026 như sau:</t>
  </si>
  <si>
    <t>ĐV tính: Triệu đồng</t>
  </si>
  <si>
    <t xml:space="preserve">Số 
TT </t>
  </si>
  <si>
    <t>Nội dung</t>
  </si>
  <si>
    <t>Dự toán năm</t>
  </si>
  <si>
    <t>Cục Sở hữu trí tuệ</t>
  </si>
  <si>
    <t xml:space="preserve">Cục Thông tin, Thống kê </t>
  </si>
  <si>
    <t>Cục Viễn thông</t>
  </si>
  <si>
    <t>Cục Tần số vô tuyến điện</t>
  </si>
  <si>
    <t>Cục Bưu điện Trung ương</t>
  </si>
  <si>
    <t>Cục Chuyển đổi số quốc gia</t>
  </si>
  <si>
    <t>Ủy ban Tiêu chuẩn đo lường chất lượng Quốc gia</t>
  </si>
  <si>
    <t>Trung tâm Internet Việt Nam</t>
  </si>
  <si>
    <t>Trung tâm Chứng thực điện tử</t>
  </si>
  <si>
    <t>Học viện Công nghệ Bưu chính Viễn thông</t>
  </si>
  <si>
    <t>Văn phòng Bộ</t>
  </si>
  <si>
    <t>Cục An toàn bức xạ và hạt nhân</t>
  </si>
  <si>
    <t>Cục Đổi mới sáng tạo</t>
  </si>
  <si>
    <t>Cục Khởi nghiệp và doanh nghiệp công nghệ</t>
  </si>
  <si>
    <t>Cục Công nghiệp công nghệ thông tin</t>
  </si>
  <si>
    <t>Trung tâm Truyền thông KH&amp;CN</t>
  </si>
  <si>
    <t>Trung tâm Công nghệ thông tin</t>
  </si>
  <si>
    <t>Học viện Chiến lược KH&amp;CN</t>
  </si>
  <si>
    <t>Viện Năng lượng nguyên tử Việt Nam</t>
  </si>
  <si>
    <t>Viện Đổi mới sáng tạo quốc gia</t>
  </si>
  <si>
    <t>Viện Sở hữu trí tuệ Quốc gia</t>
  </si>
  <si>
    <t>Viện Công nghệ số và Chuyển đổi số quốc gia</t>
  </si>
  <si>
    <t>Viện Khoa học và Công nghệ Việt Nam - Hàn Quốc</t>
  </si>
  <si>
    <t>Trường Cao đẳng thông tin và truyền thông</t>
  </si>
  <si>
    <t>Nhà Xuất bản Khoa học - Công nghệ - Truyền thông</t>
  </si>
  <si>
    <t>Quỹ Đổi mới công nghệ Quốc gia</t>
  </si>
  <si>
    <t>Quỹ Phát triển KH&amp;CN quốc gia</t>
  </si>
  <si>
    <t>Báo VnExpress</t>
  </si>
  <si>
    <t>Ước thực hiện/Dự toán năm (tỷ lệ %)</t>
  </si>
  <si>
    <t>Ước thực hiện năm nay so với cùng kỳ năm trước (tỷ lệ %)</t>
  </si>
  <si>
    <t>A</t>
  </si>
  <si>
    <t>Tổng số thu, chi, nộp ngân sách phí, lệ phí</t>
  </si>
  <si>
    <t>I</t>
  </si>
  <si>
    <t>Số thu phí, lệ phí</t>
  </si>
  <si>
    <t>Lệ phí</t>
  </si>
  <si>
    <t>Lệ phí phân bổ mã, số viễn thông</t>
  </si>
  <si>
    <t>Lệ phí cấp giấy phép kinh doanh dịch vụ viễn thông</t>
  </si>
  <si>
    <t>Lệ phí cấp giấy đăng ký công bố hợp chuẩn; công bố hợp quy</t>
  </si>
  <si>
    <t>Lệ phí cấp giấy phép sử dụng tần số vô tuyến điện</t>
  </si>
  <si>
    <t>Lệ phí đăng ký sử dụng tên miền quốc gia.VN</t>
  </si>
  <si>
    <t>Lệ phí đăng ký sử dụng địa chỉ Internet IP</t>
  </si>
  <si>
    <t>Lệ phí đăng ký sử dụng số hiệu mạng</t>
  </si>
  <si>
    <t>Lệ phí cấp giấy phép nhập khẩu sản phẩm an toàn thông tin</t>
  </si>
  <si>
    <t>Lệ phí cấp tên định danh người gửi dùng trong hoạt động quảng cáo trên mạng</t>
  </si>
  <si>
    <t>Lệ phí nộp đơn đăng ký bảo hộ quyền sở hữu trí tuệ</t>
  </si>
  <si>
    <t>Lệ phí cấp văn bằng bảo hộ, cấp chứng nhận đăng ký hợp đồng chuyển giao quyền sở hữu công nghiệp</t>
  </si>
  <si>
    <t>Lệ phí duy trì, gia hạn, chấm dứt, hủy bỏ hiệu lực văn bằng bảo hộ</t>
  </si>
  <si>
    <t>Lệ phí cấp chứng chỉ hành nghề đại diện sở hữu công nghiệp, công bố, đăng bạ đại diện sở hữu công nghiệp</t>
  </si>
  <si>
    <t>Lệ phí cấp chứng chỉ nhân viên làm việc bức xạ</t>
  </si>
  <si>
    <t>Lệ phí cấp chứng chỉ hành nghề dịch vụ hỗ trợ ứng dụng năng lượng nguyên tử</t>
  </si>
  <si>
    <t>Phí</t>
  </si>
  <si>
    <t>Phí cung cấp dịch vụ viễn thông</t>
  </si>
  <si>
    <t>Phí sử dụng mã, số viễn thông</t>
  </si>
  <si>
    <t>Phí thẩm định điều kiện hoạt động viễn thông</t>
  </si>
  <si>
    <t>Phí thiết lập mạng viễn thông công cộng</t>
  </si>
  <si>
    <t>Phí lắp đặt cáp viễn thông trên biển</t>
  </si>
  <si>
    <t>Phí dịch vụ duy trì hệ thống kiểm tra trạng thái chứng thư số</t>
  </si>
  <si>
    <t>Phí sử dụng tần số vô tuyến điện</t>
  </si>
  <si>
    <t>Phí thẩm định điều kiện hoạt động bưu chính</t>
  </si>
  <si>
    <t>Phí thử nghiệm mạng và dịch vụ viễn thông</t>
  </si>
  <si>
    <t>Phí duy trì sử dụng tên miền quốc gia.VN</t>
  </si>
  <si>
    <t>Phí duy trì sử dụng địa chỉ internet IP</t>
  </si>
  <si>
    <t>Phí duy trì sử dụng số hiệu mạng</t>
  </si>
  <si>
    <t>Phí thẩm định cấp giấy phép kinh doanh sản phẩm, dịch vụ an toàn thông tin mạng</t>
  </si>
  <si>
    <t>Phí thẩm định về sở hữu công nghiệp</t>
  </si>
  <si>
    <t>Phí giải quyết yêu cầu phản đối đơn về sở hữu công nghiệp</t>
  </si>
  <si>
    <t>Phí tra cứu thông tin về sở hữu công nghiệp</t>
  </si>
  <si>
    <t>Phí công bố, đăng bạ thông tin sở hữu công nghiệp</t>
  </si>
  <si>
    <t>Phí sử dụng văn bằng bảo hộ</t>
  </si>
  <si>
    <t>Phí thẩm định đơn đăng ký quốc tế sở hữu công nghiệp có chỉ định Việt Nam</t>
  </si>
  <si>
    <t>Phí thẩm định điều kiện cấp giấy phép đăng ký dịch vụ hỗ trợ ứng dụng năng lượng nguyên tử</t>
  </si>
  <si>
    <t>Phí thẩm định kế hoạch ứng phó sự cố bức xạ, hạt nhân</t>
  </si>
  <si>
    <t>Phí thẩm định an toàn phóng xạ, bức xạ, an ninh hạt nhân</t>
  </si>
  <si>
    <t>Phí duy trì sử dụng mã số, mã vạch</t>
  </si>
  <si>
    <t>Phí thẩm định cấp phép lưu hành, nhập khẩu, xác nhận, công bố trong lĩnh vực an toàn thực phẩm</t>
  </si>
  <si>
    <t>Phí đăng ký hoạt động khoa học và công nghệ</t>
  </si>
  <si>
    <t>Phí thẩm định hợp đồng chuyển giao công nghệ</t>
  </si>
  <si>
    <t>Phí thẩm định đầu tư, dự án đầu tư</t>
  </si>
  <si>
    <t>Phí thẩm định hợp đồng KHCN</t>
  </si>
  <si>
    <t>II</t>
  </si>
  <si>
    <t>Chi từ nguồn thu phí được để lại</t>
  </si>
  <si>
    <t>1</t>
  </si>
  <si>
    <t xml:space="preserve">Chi sự nghiệp kinh tế </t>
  </si>
  <si>
    <t>Kinh phí nhiệm vụ thường xuyên</t>
  </si>
  <si>
    <t>Kinh phí nhiệm vụ không thường xuyên</t>
  </si>
  <si>
    <t>Chi sự nghiệp khoa học và công nghệ</t>
  </si>
  <si>
    <t>Chi quản lý hành chính</t>
  </si>
  <si>
    <t>III</t>
  </si>
  <si>
    <t>Số phí, lệ phí nộp NSNN</t>
  </si>
  <si>
    <t>Thu lệ phí đăng ký sử dụng số hiệu mạng</t>
  </si>
  <si>
    <t>B</t>
  </si>
  <si>
    <t>Dự toán Chi ngân sách nhà nước</t>
  </si>
  <si>
    <t>Nguồn ngân sách trong nước</t>
  </si>
  <si>
    <t>1.1</t>
  </si>
  <si>
    <t xml:space="preserve">Kinh phí thực hiện chế độ tự chủ </t>
  </si>
  <si>
    <t>1.2</t>
  </si>
  <si>
    <t xml:space="preserve">Kinh phí không thực hiện chế độ tự chủ </t>
  </si>
  <si>
    <t>Chi sự nghiệp khoa học, công nghệ, đổi mới sáng tạo và chuyển đổi số</t>
  </si>
  <si>
    <t>2.1</t>
  </si>
  <si>
    <t>Kinh phí thực hiện nhiệm vụ khoa học công nghệ</t>
  </si>
  <si>
    <t>- Nhiệm vụ khoa học công nghệ, đổi mới sáng tạo cấp qua Quỹ phát triển khoa học công nghệ</t>
  </si>
  <si>
    <t>- Nhiệm vụ khoa học công nghệ, đổi mới sáng tạo không cấp qua Quỹ phát triển khoa học công nghệ</t>
  </si>
  <si>
    <t>- Nhiệm vụ khoa học công nghệ cấp cơ sở</t>
  </si>
  <si>
    <t>2.2</t>
  </si>
  <si>
    <t>Kinh phí thường xuyên giao tự chủ</t>
  </si>
  <si>
    <t>2.3</t>
  </si>
  <si>
    <t>Kinh phí thường xuyên không giao tự chủ</t>
  </si>
  <si>
    <t>2.4</t>
  </si>
  <si>
    <t>Kinh phí không thường xuyên</t>
  </si>
  <si>
    <t>Chi tiết theo loại - khoản</t>
  </si>
  <si>
    <t>a</t>
  </si>
  <si>
    <t>Nghiên cứu cơ bản (loại 100 - 101)</t>
  </si>
  <si>
    <t>b</t>
  </si>
  <si>
    <t>Nghiên cứu ứng dụng (loại 100-102)</t>
  </si>
  <si>
    <t>c</t>
  </si>
  <si>
    <t>Khoa học và công nghệ khác (loại 100-108)</t>
  </si>
  <si>
    <t>d</t>
  </si>
  <si>
    <t>Đổi mới sáng tạo (loại 100-111)</t>
  </si>
  <si>
    <t>e</t>
  </si>
  <si>
    <t>Chuyển đổi số (loại 100-121)</t>
  </si>
  <si>
    <t>Sự nghiệp giáo dục - đào tạo và dạy nghề</t>
  </si>
  <si>
    <t>3.1</t>
  </si>
  <si>
    <t>3.2</t>
  </si>
  <si>
    <t xml:space="preserve">Chi sự nghiệp y tế, dân số và gia đình </t>
  </si>
  <si>
    <t>4.1</t>
  </si>
  <si>
    <t xml:space="preserve"> Kinh phí nhiệm vụ thường xuyên</t>
  </si>
  <si>
    <t>4.2</t>
  </si>
  <si>
    <t xml:space="preserve">Kinh phí nhiệm vụ không thường xuyên </t>
  </si>
  <si>
    <t xml:space="preserve">Chi bảo đảm xã hội  </t>
  </si>
  <si>
    <t>5.1</t>
  </si>
  <si>
    <t>5.2</t>
  </si>
  <si>
    <t>Các hoạt động kinh tế</t>
  </si>
  <si>
    <t>Chi sự nghiệp bảo vệ môi trường</t>
  </si>
  <si>
    <t>Sự nghiệp văn hóa thông tin</t>
  </si>
  <si>
    <t>6.1</t>
  </si>
  <si>
    <t>6.2</t>
  </si>
  <si>
    <t>Chi Tài chính và khác</t>
  </si>
  <si>
    <t>7.1</t>
  </si>
  <si>
    <t>7.2</t>
  </si>
  <si>
    <t>Chi sự nghiệp thể dục thể thao</t>
  </si>
  <si>
    <t>10.1</t>
  </si>
  <si>
    <t>10.2</t>
  </si>
  <si>
    <t>Nguồn vốn viện trợ</t>
  </si>
  <si>
    <t>Chi các Chương trình mục tiêu quốc gia</t>
  </si>
  <si>
    <t>Chương trình xây dựng Nông thôn mới</t>
  </si>
  <si>
    <t>Chương trình giảm nghèo bền vững</t>
  </si>
  <si>
    <t>Dự án A</t>
  </si>
  <si>
    <t>Dự án B</t>
  </si>
  <si>
    <t xml:space="preserve">Chi hoạt động kinh tế </t>
  </si>
  <si>
    <t xml:space="preserve">Chi sự nghiệp văn hóa thông tin  </t>
  </si>
  <si>
    <t>8.1</t>
  </si>
  <si>
    <t>8.2</t>
  </si>
  <si>
    <t>Chi sự nghiệp phát thanh, truyền hình, thông tấn</t>
  </si>
  <si>
    <t>9.1</t>
  </si>
  <si>
    <t>9.2</t>
  </si>
  <si>
    <t>Nguồn vay nợ nước ngoài</t>
  </si>
  <si>
    <t>Chi sự nghiệp giáo dục, đào tạo và dạy nghề</t>
  </si>
  <si>
    <t>Phí duy trì sử dụng số hiệu mạng (ASN)</t>
  </si>
  <si>
    <t>Phí tuyển dụng viên chức</t>
  </si>
  <si>
    <t>Ước thực hiện quý II năm 2026</t>
  </si>
  <si>
    <t>CÔNG KHAI THỰC HIỆN DỰ TOÁN THU- CHI NGÂN SÁCH NĂM QÚY II/2026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</si>
</sst>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.0_);_(* \(#,##0.0\);_(* &quot;-&quot;??_);_(@_)"/>
    <numFmt numFmtId="165" formatCode="#,##0.0_);\(#,##0.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3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i/>
      <sz val="13"/>
      <name val="Times New Roman"/>
      <family val="1"/>
    </font>
    <font>
      <b/>
      <sz val="13"/>
      <name val="Arial"/>
      <family val="2"/>
    </font>
    <font>
      <sz val="13"/>
      <name val="Arial"/>
      <family val="2"/>
    </font>
    <font>
      <sz val="13"/>
      <color rgb="FFFF0000"/>
      <name val="Times New Roman"/>
      <family val="1"/>
    </font>
    <font>
      <i/>
      <sz val="13"/>
      <color rgb="FFFF0000"/>
      <name val="Times New Roman"/>
      <family val="1"/>
    </font>
    <font>
      <b/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</cellStyleXfs>
  <cellXfs count="96">
    <xf numFmtId="0" fontId="0" fillId="0" borderId="0" xfId="0"/>
    <xf numFmtId="164" fontId="3" fillId="0" borderId="0" xfId="1" applyNumberFormat="1" applyFont="1" applyFill="1" applyAlignment="1">
      <alignment vertical="center"/>
    </xf>
    <xf numFmtId="0" fontId="3" fillId="0" borderId="0" xfId="3" applyFont="1" applyAlignment="1">
      <alignment vertical="center"/>
    </xf>
    <xf numFmtId="0" fontId="4" fillId="0" borderId="0" xfId="0" applyFont="1" applyAlignment="1">
      <alignment vertical="center"/>
    </xf>
    <xf numFmtId="39" fontId="6" fillId="0" borderId="0" xfId="3" applyNumberFormat="1" applyFont="1" applyAlignment="1">
      <alignment vertical="center"/>
    </xf>
    <xf numFmtId="39" fontId="6" fillId="0" borderId="0" xfId="1" applyNumberFormat="1" applyFont="1" applyFill="1" applyAlignment="1">
      <alignment vertical="center"/>
    </xf>
    <xf numFmtId="39" fontId="6" fillId="0" borderId="0" xfId="1" applyNumberFormat="1" applyFont="1" applyFill="1" applyAlignment="1">
      <alignment horizontal="center" vertical="center"/>
    </xf>
    <xf numFmtId="39" fontId="3" fillId="0" borderId="0" xfId="3" applyNumberFormat="1" applyFont="1" applyAlignment="1">
      <alignment horizontal="left" vertical="center" wrapText="1"/>
    </xf>
    <xf numFmtId="39" fontId="3" fillId="0" borderId="0" xfId="1" applyNumberFormat="1" applyFont="1" applyFill="1" applyAlignment="1">
      <alignment horizontal="left" vertical="center" wrapText="1"/>
    </xf>
    <xf numFmtId="0" fontId="3" fillId="0" borderId="0" xfId="3" applyFont="1" applyAlignment="1">
      <alignment horizontal="center" vertical="center"/>
    </xf>
    <xf numFmtId="39" fontId="3" fillId="0" borderId="0" xfId="3" applyNumberFormat="1" applyFont="1" applyAlignment="1">
      <alignment horizontal="center" vertical="center"/>
    </xf>
    <xf numFmtId="39" fontId="3" fillId="0" borderId="0" xfId="1" applyNumberFormat="1" applyFont="1" applyFill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39" fontId="5" fillId="0" borderId="1" xfId="3" applyNumberFormat="1" applyFont="1" applyBorder="1" applyAlignment="1">
      <alignment horizontal="center" vertical="center" wrapText="1"/>
    </xf>
    <xf numFmtId="39" fontId="3" fillId="0" borderId="2" xfId="1" applyNumberFormat="1" applyFont="1" applyFill="1" applyBorder="1" applyAlignment="1">
      <alignment horizontal="center" vertical="center" wrapText="1"/>
    </xf>
    <xf numFmtId="39" fontId="3" fillId="0" borderId="1" xfId="1" applyNumberFormat="1" applyFont="1" applyFill="1" applyBorder="1" applyAlignment="1">
      <alignment horizontal="center" vertical="center" wrapText="1"/>
    </xf>
    <xf numFmtId="39" fontId="3" fillId="0" borderId="2" xfId="3" applyNumberFormat="1" applyFont="1" applyBorder="1" applyAlignment="1">
      <alignment horizontal="center" vertical="center" wrapText="1"/>
    </xf>
    <xf numFmtId="164" fontId="3" fillId="0" borderId="0" xfId="1" applyNumberFormat="1" applyFont="1" applyFill="1" applyAlignment="1">
      <alignment vertical="center" wrapText="1"/>
    </xf>
    <xf numFmtId="0" fontId="3" fillId="0" borderId="0" xfId="3" applyFont="1" applyAlignment="1">
      <alignment vertical="center" wrapText="1"/>
    </xf>
    <xf numFmtId="0" fontId="3" fillId="0" borderId="1" xfId="3" applyFont="1" applyBorder="1" applyAlignment="1">
      <alignment horizontal="center" vertical="center" wrapText="1"/>
    </xf>
    <xf numFmtId="164" fontId="3" fillId="0" borderId="0" xfId="1" applyNumberFormat="1" applyFont="1" applyFill="1" applyAlignment="1">
      <alignment horizontal="center" vertical="center"/>
    </xf>
    <xf numFmtId="0" fontId="5" fillId="0" borderId="1" xfId="3" applyFont="1" applyBorder="1" applyAlignment="1">
      <alignment vertical="center" wrapText="1"/>
    </xf>
    <xf numFmtId="39" fontId="3" fillId="0" borderId="1" xfId="1" applyNumberFormat="1" applyFont="1" applyFill="1" applyBorder="1" applyAlignment="1">
      <alignment vertical="center"/>
    </xf>
    <xf numFmtId="39" fontId="3" fillId="0" borderId="1" xfId="3" applyNumberFormat="1" applyFont="1" applyBorder="1" applyAlignment="1">
      <alignment vertical="center"/>
    </xf>
    <xf numFmtId="39" fontId="5" fillId="0" borderId="1" xfId="1" applyNumberFormat="1" applyFont="1" applyFill="1" applyBorder="1" applyAlignment="1">
      <alignment horizontal="right" vertical="center"/>
    </xf>
    <xf numFmtId="39" fontId="5" fillId="0" borderId="1" xfId="3" applyNumberFormat="1" applyFont="1" applyBorder="1" applyAlignment="1">
      <alignment horizontal="right" vertical="center" wrapText="1"/>
    </xf>
    <xf numFmtId="10" fontId="5" fillId="0" borderId="1" xfId="2" applyNumberFormat="1" applyFont="1" applyFill="1" applyBorder="1" applyAlignment="1">
      <alignment vertical="center"/>
    </xf>
    <xf numFmtId="39" fontId="5" fillId="0" borderId="1" xfId="3" applyNumberFormat="1" applyFont="1" applyBorder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5" fillId="0" borderId="0" xfId="3" applyFont="1" applyAlignment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vertical="center" wrapText="1"/>
    </xf>
    <xf numFmtId="39" fontId="7" fillId="0" borderId="1" xfId="1" applyNumberFormat="1" applyFont="1" applyFill="1" applyBorder="1" applyAlignment="1">
      <alignment horizontal="right" vertical="center"/>
    </xf>
    <xf numFmtId="10" fontId="7" fillId="0" borderId="1" xfId="2" applyNumberFormat="1" applyFont="1" applyFill="1" applyBorder="1" applyAlignment="1">
      <alignment vertical="center"/>
    </xf>
    <xf numFmtId="39" fontId="7" fillId="0" borderId="1" xfId="3" applyNumberFormat="1" applyFont="1" applyBorder="1" applyAlignment="1">
      <alignment vertical="center"/>
    </xf>
    <xf numFmtId="164" fontId="7" fillId="0" borderId="0" xfId="1" applyNumberFormat="1" applyFont="1" applyFill="1" applyAlignment="1">
      <alignment vertical="center"/>
    </xf>
    <xf numFmtId="0" fontId="7" fillId="0" borderId="0" xfId="3" applyFont="1" applyAlignment="1">
      <alignment vertical="center"/>
    </xf>
    <xf numFmtId="0" fontId="3" fillId="0" borderId="1" xfId="3" applyFont="1" applyBorder="1" applyAlignment="1">
      <alignment vertical="center" wrapText="1"/>
    </xf>
    <xf numFmtId="39" fontId="3" fillId="0" borderId="1" xfId="1" applyNumberFormat="1" applyFont="1" applyFill="1" applyBorder="1" applyAlignment="1">
      <alignment horizontal="right" vertical="center"/>
    </xf>
    <xf numFmtId="39" fontId="3" fillId="0" borderId="1" xfId="3" applyNumberFormat="1" applyFont="1" applyBorder="1" applyAlignment="1">
      <alignment horizontal="right" vertical="center" wrapText="1"/>
    </xf>
    <xf numFmtId="10" fontId="3" fillId="0" borderId="1" xfId="2" applyNumberFormat="1" applyFont="1" applyFill="1" applyBorder="1" applyAlignment="1">
      <alignment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/>
    </xf>
    <xf numFmtId="164" fontId="8" fillId="0" borderId="0" xfId="1" applyNumberFormat="1" applyFont="1" applyFill="1" applyAlignment="1">
      <alignment vertical="center"/>
    </xf>
    <xf numFmtId="0" fontId="8" fillId="0" borderId="0" xfId="3" applyFont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3" quotePrefix="1" applyFont="1" applyBorder="1" applyAlignment="1">
      <alignment vertical="center" wrapText="1"/>
    </xf>
    <xf numFmtId="39" fontId="6" fillId="0" borderId="1" xfId="3" applyNumberFormat="1" applyFont="1" applyBorder="1" applyAlignment="1">
      <alignment horizontal="right" vertical="center" wrapText="1"/>
    </xf>
    <xf numFmtId="10" fontId="6" fillId="0" borderId="1" xfId="2" applyNumberFormat="1" applyFont="1" applyFill="1" applyBorder="1" applyAlignment="1">
      <alignment vertical="center"/>
    </xf>
    <xf numFmtId="0" fontId="6" fillId="0" borderId="1" xfId="3" applyFont="1" applyBorder="1" applyAlignment="1">
      <alignment vertical="center" wrapText="1"/>
    </xf>
    <xf numFmtId="39" fontId="6" fillId="0" borderId="1" xfId="1" applyNumberFormat="1" applyFont="1" applyFill="1" applyBorder="1" applyAlignment="1">
      <alignment horizontal="right" vertical="center"/>
    </xf>
    <xf numFmtId="39" fontId="6" fillId="0" borderId="1" xfId="3" applyNumberFormat="1" applyFont="1" applyBorder="1" applyAlignment="1">
      <alignment vertical="center"/>
    </xf>
    <xf numFmtId="164" fontId="6" fillId="0" borderId="0" xfId="1" applyNumberFormat="1" applyFont="1" applyFill="1" applyAlignment="1">
      <alignment vertical="center"/>
    </xf>
    <xf numFmtId="0" fontId="6" fillId="0" borderId="0" xfId="3" applyFont="1" applyAlignment="1">
      <alignment vertical="center"/>
    </xf>
    <xf numFmtId="164" fontId="9" fillId="0" borderId="0" xfId="1" applyNumberFormat="1" applyFont="1" applyFill="1" applyAlignment="1">
      <alignment vertical="center"/>
    </xf>
    <xf numFmtId="0" fontId="9" fillId="0" borderId="0" xfId="3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vertical="center"/>
    </xf>
    <xf numFmtId="39" fontId="5" fillId="0" borderId="1" xfId="1" applyNumberFormat="1" applyFont="1" applyFill="1" applyBorder="1" applyAlignment="1">
      <alignment vertical="center"/>
    </xf>
    <xf numFmtId="39" fontId="3" fillId="0" borderId="1" xfId="4" applyNumberFormat="1" applyFont="1" applyBorder="1" applyAlignment="1">
      <alignment vertical="center"/>
    </xf>
    <xf numFmtId="39" fontId="6" fillId="0" borderId="1" xfId="1" applyNumberFormat="1" applyFont="1" applyFill="1" applyBorder="1" applyAlignment="1">
      <alignment vertical="center"/>
    </xf>
    <xf numFmtId="39" fontId="3" fillId="0" borderId="1" xfId="0" applyNumberFormat="1" applyFont="1" applyBorder="1" applyAlignment="1">
      <alignment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vertical="center"/>
    </xf>
    <xf numFmtId="39" fontId="5" fillId="0" borderId="1" xfId="3" applyNumberFormat="1" applyFont="1" applyBorder="1" applyAlignment="1">
      <alignment horizontal="right" vertical="center"/>
    </xf>
    <xf numFmtId="39" fontId="6" fillId="0" borderId="1" xfId="3" applyNumberFormat="1" applyFont="1" applyBorder="1" applyAlignment="1">
      <alignment horizontal="right" vertical="center"/>
    </xf>
    <xf numFmtId="39" fontId="6" fillId="0" borderId="2" xfId="3" applyNumberFormat="1" applyFont="1" applyBorder="1" applyAlignment="1">
      <alignment horizontal="right" vertical="center"/>
    </xf>
    <xf numFmtId="39" fontId="6" fillId="0" borderId="2" xfId="1" applyNumberFormat="1" applyFont="1" applyFill="1" applyBorder="1" applyAlignment="1">
      <alignment horizontal="right" vertical="center"/>
    </xf>
    <xf numFmtId="39" fontId="3" fillId="0" borderId="0" xfId="3" applyNumberFormat="1" applyFont="1" applyAlignment="1">
      <alignment vertical="center"/>
    </xf>
    <xf numFmtId="39" fontId="3" fillId="0" borderId="0" xfId="1" applyNumberFormat="1" applyFont="1" applyFill="1" applyAlignment="1">
      <alignment vertical="center"/>
    </xf>
    <xf numFmtId="39" fontId="5" fillId="0" borderId="0" xfId="1" applyNumberFormat="1" applyFont="1" applyFill="1" applyAlignment="1">
      <alignment horizontal="center" vertical="center"/>
    </xf>
    <xf numFmtId="39" fontId="5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left" vertical="center" wrapText="1"/>
    </xf>
    <xf numFmtId="39" fontId="6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165" fontId="3" fillId="0" borderId="1" xfId="0" applyNumberFormat="1" applyFont="1" applyBorder="1" applyAlignment="1">
      <alignment horizontal="right" vertical="center" wrapText="1"/>
    </xf>
    <xf numFmtId="37" fontId="3" fillId="0" borderId="1" xfId="3" applyNumberFormat="1" applyFont="1" applyBorder="1" applyAlignment="1">
      <alignment horizontal="center" vertical="center" wrapText="1"/>
    </xf>
    <xf numFmtId="37" fontId="3" fillId="0" borderId="1" xfId="3" applyNumberFormat="1" applyFont="1" applyBorder="1" applyAlignment="1">
      <alignment horizontal="center" vertical="center"/>
    </xf>
    <xf numFmtId="39" fontId="10" fillId="0" borderId="1" xfId="1" applyNumberFormat="1" applyFont="1" applyFill="1" applyBorder="1" applyAlignment="1">
      <alignment horizontal="right" vertical="center"/>
    </xf>
    <xf numFmtId="39" fontId="11" fillId="0" borderId="1" xfId="1" applyNumberFormat="1" applyFont="1" applyFill="1" applyBorder="1" applyAlignment="1">
      <alignment horizontal="right" vertical="center"/>
    </xf>
    <xf numFmtId="39" fontId="11" fillId="0" borderId="0" xfId="1" applyNumberFormat="1" applyFont="1" applyFill="1" applyAlignment="1">
      <alignment vertical="center"/>
    </xf>
    <xf numFmtId="39" fontId="11" fillId="0" borderId="0" xfId="1" applyNumberFormat="1" applyFont="1" applyFill="1" applyAlignment="1">
      <alignment horizontal="center" vertical="center"/>
    </xf>
    <xf numFmtId="39" fontId="10" fillId="0" borderId="0" xfId="1" applyNumberFormat="1" applyFont="1" applyFill="1" applyAlignment="1">
      <alignment horizontal="left" vertical="center" wrapText="1"/>
    </xf>
    <xf numFmtId="39" fontId="10" fillId="0" borderId="0" xfId="1" applyNumberFormat="1" applyFont="1" applyFill="1" applyAlignment="1">
      <alignment horizontal="center" vertical="center"/>
    </xf>
    <xf numFmtId="39" fontId="10" fillId="0" borderId="1" xfId="1" applyNumberFormat="1" applyFont="1" applyFill="1" applyBorder="1" applyAlignment="1">
      <alignment vertical="center"/>
    </xf>
    <xf numFmtId="39" fontId="10" fillId="0" borderId="0" xfId="1" applyNumberFormat="1" applyFont="1" applyFill="1" applyAlignment="1">
      <alignment vertical="center"/>
    </xf>
    <xf numFmtId="39" fontId="12" fillId="0" borderId="0" xfId="1" applyNumberFormat="1" applyFont="1" applyFill="1" applyAlignment="1">
      <alignment horizontal="center" vertical="center"/>
    </xf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39" fontId="5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39" fontId="9" fillId="0" borderId="0" xfId="3" applyNumberFormat="1" applyFont="1" applyAlignment="1">
      <alignment vertical="center"/>
    </xf>
    <xf numFmtId="39" fontId="6" fillId="0" borderId="0" xfId="3" applyNumberFormat="1" applyFont="1" applyAlignment="1">
      <alignment horizontal="center" vertical="center"/>
    </xf>
  </cellXfs>
  <cellStyles count="5">
    <cellStyle name="Comma" xfId="1" builtinId="3"/>
    <cellStyle name="Normal" xfId="0" builtinId="0"/>
    <cellStyle name="Normal 16" xfId="4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7"/>
  <sheetViews>
    <sheetView tabSelected="1" topLeftCell="A2" zoomScaleNormal="100" workbookViewId="0">
      <pane xSplit="2" ySplit="14" topLeftCell="C54" activePane="bottomRight" state="frozen"/>
      <selection activeCell="A2" sqref="A2"/>
      <selection pane="topRight" activeCell="C2" sqref="C2"/>
      <selection pane="bottomLeft" activeCell="A16" sqref="A16"/>
      <selection pane="bottomRight" activeCell="B4" sqref="B1:B1048576"/>
    </sheetView>
  </sheetViews>
  <sheetFormatPr defaultColWidth="9.140625" defaultRowHeight="16.5" x14ac:dyDescent="0.25"/>
  <cols>
    <col min="1" max="1" width="5.28515625" style="9" customWidth="1"/>
    <col min="2" max="2" width="44.42578125" style="18" customWidth="1"/>
    <col min="3" max="3" width="20.42578125" style="69" customWidth="1"/>
    <col min="4" max="4" width="16" style="69" customWidth="1"/>
    <col min="5" max="6" width="14.140625" style="70" hidden="1" customWidth="1"/>
    <col min="7" max="7" width="14.85546875" style="70" hidden="1" customWidth="1"/>
    <col min="8" max="8" width="15.28515625" style="70" hidden="1" customWidth="1"/>
    <col min="9" max="14" width="13.42578125" style="70" hidden="1" customWidth="1"/>
    <col min="15" max="15" width="14.85546875" style="70" hidden="1" customWidth="1"/>
    <col min="16" max="19" width="13.42578125" style="70" hidden="1" customWidth="1"/>
    <col min="20" max="20" width="13.85546875" style="70" hidden="1" customWidth="1"/>
    <col min="21" max="22" width="13.42578125" style="70" hidden="1" customWidth="1"/>
    <col min="23" max="23" width="15.5703125" style="86" hidden="1" customWidth="1"/>
    <col min="24" max="29" width="13.42578125" style="70" hidden="1" customWidth="1"/>
    <col min="30" max="30" width="13.42578125" style="69" hidden="1" customWidth="1"/>
    <col min="31" max="31" width="14" style="69" hidden="1" customWidth="1"/>
    <col min="32" max="32" width="13.42578125" style="70" hidden="1" customWidth="1"/>
    <col min="33" max="33" width="15" style="69" customWidth="1"/>
    <col min="34" max="34" width="14.140625" style="69" hidden="1" customWidth="1"/>
    <col min="35" max="35" width="17.5703125" style="1" customWidth="1"/>
    <col min="36" max="16384" width="9.140625" style="2"/>
  </cols>
  <sheetData>
    <row r="1" spans="1:35" hidden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</row>
    <row r="2" spans="1:35" x14ac:dyDescent="0.25">
      <c r="A2" s="90" t="s">
        <v>1</v>
      </c>
      <c r="B2" s="90"/>
      <c r="C2" s="91" t="s">
        <v>2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</row>
    <row r="3" spans="1:35" x14ac:dyDescent="0.25">
      <c r="A3" s="90" t="s">
        <v>3</v>
      </c>
      <c r="B3" s="90"/>
      <c r="C3" s="91" t="s">
        <v>4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</row>
    <row r="4" spans="1:35" hidden="1" x14ac:dyDescent="0.25">
      <c r="A4" s="75"/>
      <c r="B4" s="75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81"/>
      <c r="X4" s="5"/>
      <c r="Y4" s="5"/>
      <c r="Z4" s="5"/>
      <c r="AA4" s="5"/>
      <c r="AB4" s="5"/>
      <c r="AC4" s="5"/>
      <c r="AD4" s="4"/>
      <c r="AE4" s="4"/>
      <c r="AF4" s="5"/>
      <c r="AG4" s="4"/>
      <c r="AH4" s="4"/>
    </row>
    <row r="5" spans="1:35" hidden="1" x14ac:dyDescent="0.25">
      <c r="A5" s="75"/>
      <c r="B5" s="75"/>
      <c r="C5" s="74"/>
      <c r="D5" s="74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82"/>
      <c r="X5" s="6"/>
      <c r="Y5" s="6"/>
      <c r="Z5" s="6"/>
      <c r="AA5" s="6"/>
      <c r="AB5" s="6"/>
      <c r="AC5" s="6"/>
      <c r="AD5" s="74"/>
      <c r="AE5" s="74"/>
      <c r="AF5" s="6"/>
      <c r="AG5" s="74"/>
      <c r="AH5" s="74"/>
    </row>
    <row r="6" spans="1:35" hidden="1" x14ac:dyDescent="0.25">
      <c r="A6" s="92" t="s">
        <v>175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</row>
    <row r="7" spans="1:35" hidden="1" x14ac:dyDescent="0.25">
      <c r="A7" s="93" t="s">
        <v>5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</row>
    <row r="8" spans="1:35" hidden="1" x14ac:dyDescent="0.25">
      <c r="A8" s="93" t="s">
        <v>6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</row>
    <row r="9" spans="1:35" hidden="1" x14ac:dyDescent="0.25">
      <c r="A9" s="93" t="s">
        <v>7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</row>
    <row r="10" spans="1:35" ht="42.75" hidden="1" customHeight="1" x14ac:dyDescent="0.25">
      <c r="A10" s="88" t="s">
        <v>8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</row>
    <row r="11" spans="1:35" ht="60.75" hidden="1" customHeight="1" x14ac:dyDescent="0.25">
      <c r="A11" s="88" t="s">
        <v>9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</row>
    <row r="12" spans="1:35" ht="33" hidden="1" customHeight="1" x14ac:dyDescent="0.25">
      <c r="A12" s="88" t="s">
        <v>10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</row>
    <row r="13" spans="1:35" hidden="1" x14ac:dyDescent="0.25">
      <c r="A13" s="73"/>
      <c r="B13" s="73"/>
      <c r="C13" s="7"/>
      <c r="D13" s="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3"/>
      <c r="X13" s="8"/>
      <c r="Y13" s="8"/>
      <c r="Z13" s="8"/>
      <c r="AA13" s="8"/>
      <c r="AB13" s="8"/>
      <c r="AC13" s="8"/>
      <c r="AD13" s="7"/>
      <c r="AE13" s="7"/>
      <c r="AF13" s="8"/>
      <c r="AG13" s="7"/>
      <c r="AH13" s="7"/>
    </row>
    <row r="14" spans="1:35" ht="21.75" hidden="1" customHeight="1" x14ac:dyDescent="0.25">
      <c r="B14" s="9"/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84"/>
      <c r="X14" s="11"/>
      <c r="Y14" s="11"/>
      <c r="Z14" s="11"/>
      <c r="AA14" s="11"/>
      <c r="AB14" s="11"/>
      <c r="AC14" s="11"/>
      <c r="AD14" s="10"/>
      <c r="AE14" s="10"/>
      <c r="AF14" s="11"/>
      <c r="AG14" s="95" t="s">
        <v>11</v>
      </c>
      <c r="AH14" s="95"/>
    </row>
    <row r="15" spans="1:35" s="18" customFormat="1" ht="129" customHeight="1" x14ac:dyDescent="0.25">
      <c r="A15" s="12" t="s">
        <v>12</v>
      </c>
      <c r="B15" s="12" t="s">
        <v>13</v>
      </c>
      <c r="C15" s="13" t="s">
        <v>14</v>
      </c>
      <c r="D15" s="13" t="s">
        <v>174</v>
      </c>
      <c r="E15" s="14" t="s">
        <v>15</v>
      </c>
      <c r="F15" s="14" t="s">
        <v>16</v>
      </c>
      <c r="G15" s="14" t="s">
        <v>17</v>
      </c>
      <c r="H15" s="15" t="s">
        <v>18</v>
      </c>
      <c r="I15" s="15" t="s">
        <v>19</v>
      </c>
      <c r="J15" s="15" t="s">
        <v>20</v>
      </c>
      <c r="K15" s="15" t="s">
        <v>21</v>
      </c>
      <c r="L15" s="15" t="s">
        <v>22</v>
      </c>
      <c r="M15" s="15" t="s">
        <v>23</v>
      </c>
      <c r="N15" s="15" t="s">
        <v>24</v>
      </c>
      <c r="O15" s="15" t="s">
        <v>25</v>
      </c>
      <c r="P15" s="15" t="s">
        <v>26</v>
      </c>
      <c r="Q15" s="15" t="s">
        <v>27</v>
      </c>
      <c r="R15" s="15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5" t="s">
        <v>33</v>
      </c>
      <c r="X15" s="15" t="s">
        <v>34</v>
      </c>
      <c r="Y15" s="15" t="s">
        <v>35</v>
      </c>
      <c r="Z15" s="15" t="s">
        <v>36</v>
      </c>
      <c r="AA15" s="15" t="s">
        <v>37</v>
      </c>
      <c r="AB15" s="15" t="s">
        <v>38</v>
      </c>
      <c r="AC15" s="15" t="s">
        <v>39</v>
      </c>
      <c r="AD15" s="16" t="s">
        <v>40</v>
      </c>
      <c r="AE15" s="16" t="s">
        <v>41</v>
      </c>
      <c r="AF15" s="15" t="s">
        <v>42</v>
      </c>
      <c r="AG15" s="13" t="s">
        <v>43</v>
      </c>
      <c r="AH15" s="13" t="s">
        <v>44</v>
      </c>
      <c r="AI15" s="17"/>
    </row>
    <row r="16" spans="1:35" s="9" customFormat="1" x14ac:dyDescent="0.25">
      <c r="A16" s="19">
        <v>1</v>
      </c>
      <c r="B16" s="19">
        <v>2</v>
      </c>
      <c r="C16" s="77">
        <v>3</v>
      </c>
      <c r="D16" s="78">
        <v>4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78">
        <v>5</v>
      </c>
      <c r="AH16" s="78">
        <v>6</v>
      </c>
      <c r="AI16" s="20"/>
    </row>
    <row r="17" spans="1:35" ht="33" x14ac:dyDescent="0.25">
      <c r="A17" s="12" t="s">
        <v>45</v>
      </c>
      <c r="B17" s="21" t="s">
        <v>46</v>
      </c>
      <c r="C17" s="22"/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3"/>
      <c r="AH17" s="23"/>
    </row>
    <row r="18" spans="1:35" s="29" customFormat="1" x14ac:dyDescent="0.25">
      <c r="A18" s="12" t="s">
        <v>47</v>
      </c>
      <c r="B18" s="21" t="s">
        <v>48</v>
      </c>
      <c r="C18" s="24">
        <f>C19+C36</f>
        <v>2830162</v>
      </c>
      <c r="D18" s="25">
        <f t="shared" ref="D18:D35" si="0">SUM(E18:AF18)</f>
        <v>1452600.4172499999</v>
      </c>
      <c r="E18" s="24">
        <f>E19+E36</f>
        <v>257163</v>
      </c>
      <c r="F18" s="24">
        <f t="shared" ref="F18:AF18" si="1">F19+F36</f>
        <v>0</v>
      </c>
      <c r="G18" s="24">
        <f t="shared" si="1"/>
        <v>582525.5</v>
      </c>
      <c r="H18" s="24">
        <f t="shared" si="1"/>
        <v>182750</v>
      </c>
      <c r="I18" s="24">
        <f t="shared" si="1"/>
        <v>0</v>
      </c>
      <c r="J18" s="24">
        <f t="shared" si="1"/>
        <v>0</v>
      </c>
      <c r="K18" s="24">
        <f t="shared" si="1"/>
        <v>18944</v>
      </c>
      <c r="L18" s="24">
        <f t="shared" si="1"/>
        <v>102452.48599999999</v>
      </c>
      <c r="M18" s="24">
        <f t="shared" si="1"/>
        <v>35072</v>
      </c>
      <c r="N18" s="24">
        <f t="shared" si="1"/>
        <v>0</v>
      </c>
      <c r="O18" s="24">
        <f t="shared" si="1"/>
        <v>270071</v>
      </c>
      <c r="P18" s="24">
        <f t="shared" si="1"/>
        <v>3622.4312499999996</v>
      </c>
      <c r="Q18" s="24">
        <f t="shared" si="1"/>
        <v>0</v>
      </c>
      <c r="R18" s="24">
        <f t="shared" si="1"/>
        <v>0</v>
      </c>
      <c r="S18" s="24">
        <f t="shared" si="1"/>
        <v>0</v>
      </c>
      <c r="T18" s="24">
        <f t="shared" si="1"/>
        <v>0</v>
      </c>
      <c r="U18" s="24">
        <f t="shared" si="1"/>
        <v>0</v>
      </c>
      <c r="V18" s="24">
        <f t="shared" si="1"/>
        <v>0</v>
      </c>
      <c r="W18" s="24">
        <f t="shared" si="1"/>
        <v>0</v>
      </c>
      <c r="X18" s="24">
        <f t="shared" si="1"/>
        <v>0</v>
      </c>
      <c r="Y18" s="24">
        <f t="shared" si="1"/>
        <v>0</v>
      </c>
      <c r="Z18" s="24">
        <f t="shared" si="1"/>
        <v>0</v>
      </c>
      <c r="AA18" s="24">
        <f t="shared" si="1"/>
        <v>0</v>
      </c>
      <c r="AB18" s="24">
        <f t="shared" si="1"/>
        <v>0</v>
      </c>
      <c r="AC18" s="24">
        <f t="shared" si="1"/>
        <v>0</v>
      </c>
      <c r="AD18" s="24">
        <f t="shared" si="1"/>
        <v>0</v>
      </c>
      <c r="AE18" s="24">
        <f t="shared" si="1"/>
        <v>0</v>
      </c>
      <c r="AF18" s="24">
        <f t="shared" si="1"/>
        <v>0</v>
      </c>
      <c r="AG18" s="26">
        <f t="shared" ref="AG18:AG31" si="2">D18/C18</f>
        <v>0.5132569857308521</v>
      </c>
      <c r="AH18" s="27"/>
      <c r="AI18" s="28"/>
    </row>
    <row r="19" spans="1:35" s="36" customFormat="1" ht="17.25" x14ac:dyDescent="0.25">
      <c r="A19" s="30">
        <v>1</v>
      </c>
      <c r="B19" s="31" t="s">
        <v>49</v>
      </c>
      <c r="C19" s="32">
        <f>SUM(C20:C35)</f>
        <v>29715</v>
      </c>
      <c r="D19" s="25">
        <f t="shared" si="0"/>
        <v>19580.919999999998</v>
      </c>
      <c r="E19" s="32">
        <f>SUM(E20:E35)</f>
        <v>11295</v>
      </c>
      <c r="F19" s="32">
        <f t="shared" ref="F19:AF19" si="3">SUM(F20:F35)</f>
        <v>0</v>
      </c>
      <c r="G19" s="32">
        <v>21</v>
      </c>
      <c r="H19" s="32">
        <f t="shared" si="3"/>
        <v>1190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7022.42</v>
      </c>
      <c r="M19" s="32">
        <f t="shared" si="3"/>
        <v>0</v>
      </c>
      <c r="N19" s="32">
        <f t="shared" si="3"/>
        <v>0</v>
      </c>
      <c r="O19" s="32">
        <v>0.5</v>
      </c>
      <c r="P19" s="32">
        <f t="shared" si="3"/>
        <v>52</v>
      </c>
      <c r="Q19" s="32">
        <f t="shared" si="3"/>
        <v>0</v>
      </c>
      <c r="R19" s="32">
        <f t="shared" si="3"/>
        <v>0</v>
      </c>
      <c r="S19" s="32">
        <f t="shared" si="3"/>
        <v>0</v>
      </c>
      <c r="T19" s="32">
        <f t="shared" si="3"/>
        <v>0</v>
      </c>
      <c r="U19" s="32">
        <f t="shared" si="3"/>
        <v>0</v>
      </c>
      <c r="V19" s="32">
        <f t="shared" si="3"/>
        <v>0</v>
      </c>
      <c r="W19" s="32">
        <f t="shared" si="3"/>
        <v>0</v>
      </c>
      <c r="X19" s="32">
        <f t="shared" si="3"/>
        <v>0</v>
      </c>
      <c r="Y19" s="32">
        <f t="shared" si="3"/>
        <v>0</v>
      </c>
      <c r="Z19" s="32">
        <f t="shared" si="3"/>
        <v>0</v>
      </c>
      <c r="AA19" s="32">
        <f t="shared" si="3"/>
        <v>0</v>
      </c>
      <c r="AB19" s="32">
        <f t="shared" si="3"/>
        <v>0</v>
      </c>
      <c r="AC19" s="32">
        <f t="shared" si="3"/>
        <v>0</v>
      </c>
      <c r="AD19" s="32">
        <f t="shared" si="3"/>
        <v>0</v>
      </c>
      <c r="AE19" s="32">
        <f t="shared" si="3"/>
        <v>0</v>
      </c>
      <c r="AF19" s="32">
        <f t="shared" si="3"/>
        <v>0</v>
      </c>
      <c r="AG19" s="33">
        <f t="shared" si="2"/>
        <v>0.65895742890795883</v>
      </c>
      <c r="AH19" s="34"/>
      <c r="AI19" s="35"/>
    </row>
    <row r="20" spans="1:35" x14ac:dyDescent="0.25">
      <c r="A20" s="19"/>
      <c r="B20" s="37" t="s">
        <v>50</v>
      </c>
      <c r="C20" s="38">
        <v>17</v>
      </c>
      <c r="D20" s="39">
        <f t="shared" si="0"/>
        <v>3</v>
      </c>
      <c r="E20" s="38"/>
      <c r="F20" s="38"/>
      <c r="G20" s="38">
        <v>3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0">
        <f t="shared" si="2"/>
        <v>0.17647058823529413</v>
      </c>
      <c r="AH20" s="23"/>
    </row>
    <row r="21" spans="1:35" ht="33" x14ac:dyDescent="0.25">
      <c r="A21" s="19"/>
      <c r="B21" s="41" t="s">
        <v>51</v>
      </c>
      <c r="C21" s="38">
        <v>18</v>
      </c>
      <c r="D21" s="39">
        <f t="shared" si="0"/>
        <v>18.5</v>
      </c>
      <c r="E21" s="38"/>
      <c r="F21" s="38"/>
      <c r="G21" s="38">
        <v>18</v>
      </c>
      <c r="H21" s="38"/>
      <c r="I21" s="38"/>
      <c r="J21" s="38"/>
      <c r="K21" s="38"/>
      <c r="L21" s="38"/>
      <c r="M21" s="38"/>
      <c r="N21" s="38"/>
      <c r="O21" s="38">
        <v>0.5</v>
      </c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40">
        <f t="shared" si="2"/>
        <v>1.0277777777777777</v>
      </c>
      <c r="AH21" s="23"/>
    </row>
    <row r="22" spans="1:35" ht="33" x14ac:dyDescent="0.25">
      <c r="A22" s="19"/>
      <c r="B22" s="37" t="s">
        <v>52</v>
      </c>
      <c r="C22" s="38">
        <v>55</v>
      </c>
      <c r="D22" s="39">
        <f t="shared" si="0"/>
        <v>0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0">
        <f t="shared" si="2"/>
        <v>0</v>
      </c>
      <c r="AH22" s="23"/>
    </row>
    <row r="23" spans="1:35" ht="33" x14ac:dyDescent="0.25">
      <c r="A23" s="19"/>
      <c r="B23" s="41" t="s">
        <v>53</v>
      </c>
      <c r="C23" s="38">
        <v>2590</v>
      </c>
      <c r="D23" s="39">
        <f t="shared" si="0"/>
        <v>1190</v>
      </c>
      <c r="E23" s="38"/>
      <c r="F23" s="38"/>
      <c r="G23" s="38"/>
      <c r="H23" s="38">
        <v>1190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0">
        <f t="shared" si="2"/>
        <v>0.45945945945945948</v>
      </c>
      <c r="AH23" s="23"/>
    </row>
    <row r="24" spans="1:35" ht="33" x14ac:dyDescent="0.25">
      <c r="A24" s="19"/>
      <c r="B24" s="41" t="s">
        <v>54</v>
      </c>
      <c r="C24" s="38">
        <v>15855</v>
      </c>
      <c r="D24" s="39">
        <f t="shared" si="0"/>
        <v>7004.42</v>
      </c>
      <c r="E24" s="38"/>
      <c r="F24" s="38"/>
      <c r="G24" s="38"/>
      <c r="H24" s="38"/>
      <c r="I24" s="38"/>
      <c r="J24" s="38"/>
      <c r="K24" s="38"/>
      <c r="L24" s="38">
        <v>7004.42</v>
      </c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0">
        <f t="shared" si="2"/>
        <v>0.44177988016398612</v>
      </c>
      <c r="AH24" s="23"/>
    </row>
    <row r="25" spans="1:35" x14ac:dyDescent="0.25">
      <c r="A25" s="19"/>
      <c r="B25" s="37" t="s">
        <v>55</v>
      </c>
      <c r="C25" s="38">
        <v>80</v>
      </c>
      <c r="D25" s="39">
        <f t="shared" si="0"/>
        <v>18</v>
      </c>
      <c r="E25" s="38"/>
      <c r="F25" s="38"/>
      <c r="G25" s="38"/>
      <c r="H25" s="38"/>
      <c r="I25" s="38"/>
      <c r="J25" s="38"/>
      <c r="K25" s="38"/>
      <c r="L25" s="38">
        <v>18</v>
      </c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0">
        <f t="shared" si="2"/>
        <v>0.22500000000000001</v>
      </c>
      <c r="AH25" s="23"/>
    </row>
    <row r="26" spans="1:35" hidden="1" x14ac:dyDescent="0.25">
      <c r="A26" s="19"/>
      <c r="B26" s="37" t="s">
        <v>56</v>
      </c>
      <c r="C26" s="38"/>
      <c r="D26" s="39">
        <f t="shared" si="0"/>
        <v>0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0" t="e">
        <f t="shared" si="2"/>
        <v>#DIV/0!</v>
      </c>
      <c r="AH26" s="23"/>
    </row>
    <row r="27" spans="1:35" ht="33" hidden="1" x14ac:dyDescent="0.25">
      <c r="A27" s="19"/>
      <c r="B27" s="37" t="s">
        <v>57</v>
      </c>
      <c r="C27" s="38"/>
      <c r="D27" s="39">
        <f t="shared" si="0"/>
        <v>0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0" t="e">
        <f t="shared" si="2"/>
        <v>#DIV/0!</v>
      </c>
      <c r="AH27" s="23"/>
    </row>
    <row r="28" spans="1:35" ht="35.25" hidden="1" customHeight="1" x14ac:dyDescent="0.25">
      <c r="A28" s="19"/>
      <c r="B28" s="37" t="s">
        <v>58</v>
      </c>
      <c r="C28" s="38"/>
      <c r="D28" s="39">
        <f t="shared" si="0"/>
        <v>0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0" t="e">
        <f t="shared" si="2"/>
        <v>#DIV/0!</v>
      </c>
      <c r="AH28" s="23"/>
    </row>
    <row r="29" spans="1:35" ht="33" x14ac:dyDescent="0.25">
      <c r="A29" s="19"/>
      <c r="B29" s="37" t="s">
        <v>59</v>
      </c>
      <c r="C29" s="38">
        <v>3345</v>
      </c>
      <c r="D29" s="39">
        <f t="shared" si="0"/>
        <v>3130</v>
      </c>
      <c r="E29" s="38">
        <v>3130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0">
        <f t="shared" si="2"/>
        <v>0.93572496263079219</v>
      </c>
      <c r="AH29" s="23"/>
    </row>
    <row r="30" spans="1:35" ht="49.5" x14ac:dyDescent="0.25">
      <c r="A30" s="19"/>
      <c r="B30" s="37" t="s">
        <v>60</v>
      </c>
      <c r="C30" s="38">
        <v>4239</v>
      </c>
      <c r="D30" s="39">
        <f t="shared" si="0"/>
        <v>4350</v>
      </c>
      <c r="E30" s="38">
        <v>4350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0">
        <f t="shared" si="2"/>
        <v>1.0261854210898798</v>
      </c>
      <c r="AH30" s="23"/>
    </row>
    <row r="31" spans="1:35" ht="39.75" customHeight="1" x14ac:dyDescent="0.25">
      <c r="A31" s="19"/>
      <c r="B31" s="37" t="s">
        <v>61</v>
      </c>
      <c r="C31" s="38">
        <v>3416</v>
      </c>
      <c r="D31" s="39">
        <f t="shared" si="0"/>
        <v>3811</v>
      </c>
      <c r="E31" s="38">
        <v>3811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0">
        <f t="shared" si="2"/>
        <v>1.1156323185011709</v>
      </c>
      <c r="AH31" s="23"/>
    </row>
    <row r="32" spans="1:35" ht="49.5" x14ac:dyDescent="0.25">
      <c r="A32" s="19"/>
      <c r="B32" s="37" t="s">
        <v>62</v>
      </c>
      <c r="C32" s="38"/>
      <c r="D32" s="39">
        <f t="shared" si="0"/>
        <v>4</v>
      </c>
      <c r="E32" s="38">
        <v>4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>
        <v>0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0">
        <v>0</v>
      </c>
      <c r="AH32" s="23"/>
    </row>
    <row r="33" spans="1:35" ht="33" x14ac:dyDescent="0.25">
      <c r="A33" s="19"/>
      <c r="B33" s="37" t="s">
        <v>63</v>
      </c>
      <c r="C33" s="38">
        <v>80</v>
      </c>
      <c r="D33" s="39">
        <f t="shared" si="0"/>
        <v>45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>
        <v>45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0">
        <f>D33/C33</f>
        <v>0.5625</v>
      </c>
      <c r="AH33" s="23"/>
    </row>
    <row r="34" spans="1:35" ht="33" x14ac:dyDescent="0.25">
      <c r="A34" s="19"/>
      <c r="B34" s="37" t="s">
        <v>64</v>
      </c>
      <c r="C34" s="38">
        <v>20</v>
      </c>
      <c r="D34" s="39">
        <f t="shared" si="0"/>
        <v>7</v>
      </c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>
        <v>7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0">
        <f>D34/C34</f>
        <v>0.35</v>
      </c>
      <c r="AH34" s="23"/>
    </row>
    <row r="35" spans="1:35" x14ac:dyDescent="0.25">
      <c r="A35" s="19"/>
      <c r="B35" s="37" t="s">
        <v>56</v>
      </c>
      <c r="C35" s="38"/>
      <c r="D35" s="39">
        <f t="shared" si="0"/>
        <v>0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0">
        <v>0</v>
      </c>
      <c r="AH35" s="23"/>
    </row>
    <row r="36" spans="1:35" s="36" customFormat="1" ht="17.25" x14ac:dyDescent="0.25">
      <c r="A36" s="30">
        <v>2</v>
      </c>
      <c r="B36" s="31" t="s">
        <v>65</v>
      </c>
      <c r="C36" s="32">
        <f>SUM(C37:C66)</f>
        <v>2800447</v>
      </c>
      <c r="D36" s="32">
        <f>SUM(D37:D66)</f>
        <v>1433019.49725</v>
      </c>
      <c r="E36" s="32">
        <f>SUM(E37:E66)</f>
        <v>245868</v>
      </c>
      <c r="F36" s="32">
        <f t="shared" ref="F36:N36" si="4">SUM(F37:F66)</f>
        <v>0</v>
      </c>
      <c r="G36" s="32">
        <f t="shared" si="4"/>
        <v>582504.5</v>
      </c>
      <c r="H36" s="32">
        <f t="shared" si="4"/>
        <v>181560</v>
      </c>
      <c r="I36" s="32">
        <f t="shared" si="4"/>
        <v>0</v>
      </c>
      <c r="J36" s="32">
        <f t="shared" si="4"/>
        <v>0</v>
      </c>
      <c r="K36" s="32">
        <f t="shared" si="4"/>
        <v>18944</v>
      </c>
      <c r="L36" s="32">
        <f t="shared" si="4"/>
        <v>95430.065999999992</v>
      </c>
      <c r="M36" s="32">
        <f t="shared" si="4"/>
        <v>35072</v>
      </c>
      <c r="N36" s="32">
        <f t="shared" si="4"/>
        <v>0</v>
      </c>
      <c r="O36" s="32">
        <v>270070.5</v>
      </c>
      <c r="P36" s="32">
        <f t="shared" ref="P36:AF36" si="5">SUM(P37:P66)</f>
        <v>3570.4312499999996</v>
      </c>
      <c r="Q36" s="32">
        <f t="shared" si="5"/>
        <v>0</v>
      </c>
      <c r="R36" s="32">
        <f t="shared" si="5"/>
        <v>0</v>
      </c>
      <c r="S36" s="32">
        <f t="shared" si="5"/>
        <v>0</v>
      </c>
      <c r="T36" s="32">
        <f t="shared" si="5"/>
        <v>0</v>
      </c>
      <c r="U36" s="32">
        <f t="shared" si="5"/>
        <v>0</v>
      </c>
      <c r="V36" s="32">
        <f t="shared" si="5"/>
        <v>0</v>
      </c>
      <c r="W36" s="32">
        <f t="shared" si="5"/>
        <v>0</v>
      </c>
      <c r="X36" s="32">
        <f t="shared" si="5"/>
        <v>0</v>
      </c>
      <c r="Y36" s="32">
        <f t="shared" si="5"/>
        <v>0</v>
      </c>
      <c r="Z36" s="32">
        <f t="shared" si="5"/>
        <v>0</v>
      </c>
      <c r="AA36" s="32">
        <f t="shared" si="5"/>
        <v>0</v>
      </c>
      <c r="AB36" s="32">
        <f t="shared" si="5"/>
        <v>0</v>
      </c>
      <c r="AC36" s="32">
        <f t="shared" si="5"/>
        <v>0</v>
      </c>
      <c r="AD36" s="32">
        <f t="shared" si="5"/>
        <v>0</v>
      </c>
      <c r="AE36" s="32">
        <f t="shared" si="5"/>
        <v>0</v>
      </c>
      <c r="AF36" s="32">
        <f t="shared" si="5"/>
        <v>0</v>
      </c>
      <c r="AG36" s="33">
        <f>D36/C36</f>
        <v>0.51171098658535585</v>
      </c>
      <c r="AH36" s="34"/>
      <c r="AI36" s="35"/>
    </row>
    <row r="37" spans="1:35" x14ac:dyDescent="0.25">
      <c r="A37" s="19"/>
      <c r="B37" s="37" t="s">
        <v>66</v>
      </c>
      <c r="C37" s="38">
        <v>654300</v>
      </c>
      <c r="D37" s="39">
        <f>SUM(E37:AG37)</f>
        <v>159926</v>
      </c>
      <c r="E37" s="38"/>
      <c r="F37" s="38"/>
      <c r="G37" s="38">
        <v>159926</v>
      </c>
      <c r="H37" s="38"/>
      <c r="I37" s="38"/>
      <c r="J37" s="38"/>
      <c r="K37" s="38"/>
      <c r="L37" s="38"/>
      <c r="M37" s="38"/>
      <c r="N37" s="38"/>
      <c r="O37" s="38">
        <v>0</v>
      </c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0">
        <v>0</v>
      </c>
      <c r="AH37" s="23"/>
    </row>
    <row r="38" spans="1:35" x14ac:dyDescent="0.25">
      <c r="A38" s="19"/>
      <c r="B38" s="37" t="s">
        <v>67</v>
      </c>
      <c r="C38" s="38">
        <v>704820</v>
      </c>
      <c r="D38" s="39">
        <f t="shared" ref="D38:D69" si="6">SUM(E38:AF38)</f>
        <v>372102</v>
      </c>
      <c r="E38" s="38"/>
      <c r="F38" s="38"/>
      <c r="G38" s="23">
        <v>372102</v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0">
        <f t="shared" ref="AG38:AG48" si="7">D38/C38</f>
        <v>0.52793904826764282</v>
      </c>
      <c r="AH38" s="23"/>
    </row>
    <row r="39" spans="1:35" ht="33" x14ac:dyDescent="0.25">
      <c r="A39" s="19"/>
      <c r="B39" s="37" t="s">
        <v>68</v>
      </c>
      <c r="C39" s="38">
        <v>25300</v>
      </c>
      <c r="D39" s="39">
        <f t="shared" si="6"/>
        <v>291768</v>
      </c>
      <c r="E39" s="38"/>
      <c r="F39" s="38"/>
      <c r="G39" s="23">
        <v>21697.5</v>
      </c>
      <c r="H39" s="38"/>
      <c r="I39" s="38"/>
      <c r="J39" s="38"/>
      <c r="K39" s="38"/>
      <c r="L39" s="38"/>
      <c r="M39" s="38"/>
      <c r="N39" s="38"/>
      <c r="O39" s="38">
        <v>270070.5</v>
      </c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0">
        <f t="shared" si="7"/>
        <v>11.532332015810276</v>
      </c>
      <c r="AH39" s="23"/>
    </row>
    <row r="40" spans="1:35" x14ac:dyDescent="0.25">
      <c r="A40" s="19"/>
      <c r="B40" s="37" t="s">
        <v>69</v>
      </c>
      <c r="C40" s="38">
        <v>30250</v>
      </c>
      <c r="D40" s="39">
        <f t="shared" si="6"/>
        <v>22508</v>
      </c>
      <c r="E40" s="38"/>
      <c r="F40" s="38"/>
      <c r="G40" s="23">
        <v>22508</v>
      </c>
      <c r="H40" s="38"/>
      <c r="I40" s="38"/>
      <c r="J40" s="38"/>
      <c r="K40" s="38"/>
      <c r="L40" s="38"/>
      <c r="M40" s="38"/>
      <c r="N40" s="38"/>
      <c r="O40" s="38">
        <v>0</v>
      </c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0">
        <f t="shared" si="7"/>
        <v>0.74406611570247938</v>
      </c>
      <c r="AH40" s="23"/>
    </row>
    <row r="41" spans="1:35" x14ac:dyDescent="0.25">
      <c r="A41" s="19"/>
      <c r="B41" s="41" t="s">
        <v>70</v>
      </c>
      <c r="C41" s="38">
        <v>27000</v>
      </c>
      <c r="D41" s="39">
        <f t="shared" si="6"/>
        <v>6271</v>
      </c>
      <c r="E41" s="38"/>
      <c r="F41" s="38"/>
      <c r="G41" s="23">
        <v>6271</v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0">
        <f t="shared" si="7"/>
        <v>0.23225925925925925</v>
      </c>
      <c r="AH41" s="23"/>
    </row>
    <row r="42" spans="1:35" ht="33" x14ac:dyDescent="0.25">
      <c r="A42" s="19"/>
      <c r="B42" s="37" t="s">
        <v>71</v>
      </c>
      <c r="C42" s="38">
        <v>70920</v>
      </c>
      <c r="D42" s="39">
        <f t="shared" si="6"/>
        <v>35047</v>
      </c>
      <c r="E42" s="38"/>
      <c r="F42" s="38"/>
      <c r="G42" s="38"/>
      <c r="H42" s="38"/>
      <c r="I42" s="38"/>
      <c r="J42" s="38"/>
      <c r="K42" s="38"/>
      <c r="L42" s="38"/>
      <c r="M42" s="38">
        <v>35047</v>
      </c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0">
        <f t="shared" si="7"/>
        <v>0.49417653694303443</v>
      </c>
      <c r="AH42" s="23"/>
    </row>
    <row r="43" spans="1:35" x14ac:dyDescent="0.25">
      <c r="A43" s="19"/>
      <c r="B43" s="37" t="s">
        <v>72</v>
      </c>
      <c r="C43" s="38">
        <v>648352</v>
      </c>
      <c r="D43" s="39">
        <f t="shared" si="6"/>
        <v>181560</v>
      </c>
      <c r="E43" s="38"/>
      <c r="F43" s="38"/>
      <c r="G43" s="38"/>
      <c r="H43" s="38">
        <v>181560</v>
      </c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0">
        <f t="shared" si="7"/>
        <v>0.28003306845664083</v>
      </c>
      <c r="AH43" s="23"/>
    </row>
    <row r="44" spans="1:35" ht="33" x14ac:dyDescent="0.25">
      <c r="A44" s="19"/>
      <c r="B44" s="37" t="s">
        <v>73</v>
      </c>
      <c r="C44" s="38">
        <v>700</v>
      </c>
      <c r="D44" s="39">
        <f t="shared" si="6"/>
        <v>0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>
        <v>0</v>
      </c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0">
        <f t="shared" si="7"/>
        <v>0</v>
      </c>
      <c r="AH44" s="23"/>
    </row>
    <row r="45" spans="1:35" x14ac:dyDescent="0.25">
      <c r="A45" s="19"/>
      <c r="B45" s="37" t="s">
        <v>74</v>
      </c>
      <c r="C45" s="38">
        <v>700</v>
      </c>
      <c r="D45" s="39">
        <f t="shared" si="6"/>
        <v>0</v>
      </c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>
        <v>0</v>
      </c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0">
        <f t="shared" si="7"/>
        <v>0</v>
      </c>
      <c r="AH45" s="23"/>
    </row>
    <row r="46" spans="1:35" x14ac:dyDescent="0.25">
      <c r="A46" s="19"/>
      <c r="B46" s="37" t="s">
        <v>75</v>
      </c>
      <c r="C46" s="38">
        <v>171979</v>
      </c>
      <c r="D46" s="39">
        <f t="shared" si="6"/>
        <v>84916.06</v>
      </c>
      <c r="E46" s="38"/>
      <c r="F46" s="38"/>
      <c r="G46" s="38"/>
      <c r="H46" s="38"/>
      <c r="I46" s="38"/>
      <c r="J46" s="38"/>
      <c r="K46" s="38"/>
      <c r="L46" s="38">
        <v>84916.06</v>
      </c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0">
        <f t="shared" si="7"/>
        <v>0.49375830770035878</v>
      </c>
      <c r="AH46" s="23"/>
    </row>
    <row r="47" spans="1:35" x14ac:dyDescent="0.25">
      <c r="A47" s="19"/>
      <c r="B47" s="37" t="s">
        <v>76</v>
      </c>
      <c r="C47" s="38">
        <v>23952</v>
      </c>
      <c r="D47" s="39">
        <f t="shared" si="6"/>
        <v>10483.005999999999</v>
      </c>
      <c r="E47" s="38"/>
      <c r="F47" s="38"/>
      <c r="G47" s="38"/>
      <c r="H47" s="38"/>
      <c r="I47" s="38"/>
      <c r="J47" s="38"/>
      <c r="K47" s="38"/>
      <c r="L47" s="38">
        <v>10483.005999999999</v>
      </c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0">
        <f t="shared" si="7"/>
        <v>0.43766725116900468</v>
      </c>
      <c r="AH47" s="23"/>
    </row>
    <row r="48" spans="1:35" x14ac:dyDescent="0.25">
      <c r="A48" s="19"/>
      <c r="B48" s="37" t="s">
        <v>172</v>
      </c>
      <c r="C48" s="38">
        <v>24</v>
      </c>
      <c r="D48" s="39">
        <f t="shared" si="6"/>
        <v>21</v>
      </c>
      <c r="E48" s="38"/>
      <c r="F48" s="38"/>
      <c r="G48" s="38"/>
      <c r="H48" s="38"/>
      <c r="I48" s="38"/>
      <c r="J48" s="38"/>
      <c r="K48" s="38"/>
      <c r="L48" s="38">
        <v>21</v>
      </c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0">
        <f t="shared" si="7"/>
        <v>0.875</v>
      </c>
      <c r="AH48" s="23"/>
    </row>
    <row r="49" spans="1:34" x14ac:dyDescent="0.25">
      <c r="A49" s="19"/>
      <c r="B49" s="37" t="s">
        <v>173</v>
      </c>
      <c r="C49" s="38"/>
      <c r="D49" s="39">
        <f t="shared" si="6"/>
        <v>35</v>
      </c>
      <c r="E49" s="38"/>
      <c r="F49" s="38"/>
      <c r="G49" s="38"/>
      <c r="H49" s="38"/>
      <c r="I49" s="38"/>
      <c r="J49" s="38"/>
      <c r="K49" s="38"/>
      <c r="L49" s="38">
        <v>10</v>
      </c>
      <c r="M49" s="38">
        <v>25</v>
      </c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0"/>
      <c r="AH49" s="23"/>
    </row>
    <row r="50" spans="1:34" ht="35.25" customHeight="1" x14ac:dyDescent="0.25">
      <c r="A50" s="19"/>
      <c r="B50" s="37" t="s">
        <v>78</v>
      </c>
      <c r="C50" s="38"/>
      <c r="D50" s="39">
        <f t="shared" si="6"/>
        <v>0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0">
        <v>0</v>
      </c>
      <c r="AH50" s="23"/>
    </row>
    <row r="51" spans="1:34" x14ac:dyDescent="0.25">
      <c r="A51" s="19"/>
      <c r="B51" s="37" t="s">
        <v>79</v>
      </c>
      <c r="C51" s="38">
        <v>146899</v>
      </c>
      <c r="D51" s="39">
        <f t="shared" si="6"/>
        <v>83723</v>
      </c>
      <c r="E51" s="23">
        <v>83723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0">
        <f t="shared" ref="AG51:AG61" si="8">D51/C51</f>
        <v>0.56993580623421536</v>
      </c>
      <c r="AH51" s="23"/>
    </row>
    <row r="52" spans="1:34" ht="37.5" customHeight="1" x14ac:dyDescent="0.25">
      <c r="A52" s="19"/>
      <c r="B52" s="37" t="s">
        <v>80</v>
      </c>
      <c r="C52" s="38">
        <v>2008</v>
      </c>
      <c r="D52" s="39">
        <f t="shared" si="6"/>
        <v>784</v>
      </c>
      <c r="E52" s="23">
        <v>784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0">
        <f t="shared" si="8"/>
        <v>0.39043824701195218</v>
      </c>
      <c r="AH52" s="23"/>
    </row>
    <row r="53" spans="1:34" ht="33" x14ac:dyDescent="0.25">
      <c r="A53" s="19"/>
      <c r="B53" s="37" t="s">
        <v>81</v>
      </c>
      <c r="C53" s="38">
        <v>42640</v>
      </c>
      <c r="D53" s="39">
        <f t="shared" si="6"/>
        <v>23638</v>
      </c>
      <c r="E53" s="23">
        <v>23638</v>
      </c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0">
        <f t="shared" si="8"/>
        <v>0.55436210131332087</v>
      </c>
      <c r="AH53" s="23"/>
    </row>
    <row r="54" spans="1:34" ht="33" x14ac:dyDescent="0.25">
      <c r="A54" s="19"/>
      <c r="B54" s="37" t="s">
        <v>82</v>
      </c>
      <c r="C54" s="38">
        <v>34905</v>
      </c>
      <c r="D54" s="39">
        <f t="shared" si="6"/>
        <v>25309</v>
      </c>
      <c r="E54" s="23">
        <v>25309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0">
        <f t="shared" si="8"/>
        <v>0.72508236642314849</v>
      </c>
      <c r="AH54" s="23"/>
    </row>
    <row r="55" spans="1:34" x14ac:dyDescent="0.25">
      <c r="A55" s="19"/>
      <c r="B55" s="37" t="s">
        <v>83</v>
      </c>
      <c r="C55" s="38">
        <v>74548</v>
      </c>
      <c r="D55" s="39">
        <f t="shared" si="6"/>
        <v>47390</v>
      </c>
      <c r="E55" s="23">
        <v>47390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0">
        <f t="shared" si="8"/>
        <v>0.6356978054407898</v>
      </c>
      <c r="AH55" s="23"/>
    </row>
    <row r="56" spans="1:34" ht="37.5" customHeight="1" x14ac:dyDescent="0.25">
      <c r="A56" s="19"/>
      <c r="B56" s="37" t="s">
        <v>84</v>
      </c>
      <c r="C56" s="38">
        <v>96000</v>
      </c>
      <c r="D56" s="39">
        <f t="shared" si="6"/>
        <v>65024</v>
      </c>
      <c r="E56" s="23">
        <v>65024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0">
        <f t="shared" si="8"/>
        <v>0.67733333333333334</v>
      </c>
      <c r="AH56" s="23"/>
    </row>
    <row r="57" spans="1:34" ht="44.25" customHeight="1" x14ac:dyDescent="0.25">
      <c r="A57" s="19"/>
      <c r="B57" s="37" t="s">
        <v>85</v>
      </c>
      <c r="C57" s="38">
        <v>500</v>
      </c>
      <c r="D57" s="39">
        <f t="shared" si="6"/>
        <v>120.6525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23">
        <v>120.6525</v>
      </c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0">
        <f t="shared" si="8"/>
        <v>0.24130500000000002</v>
      </c>
      <c r="AH57" s="23"/>
    </row>
    <row r="58" spans="1:34" ht="31.5" customHeight="1" x14ac:dyDescent="0.25">
      <c r="A58" s="19"/>
      <c r="B58" s="37" t="s">
        <v>86</v>
      </c>
      <c r="C58" s="38">
        <v>30</v>
      </c>
      <c r="D58" s="39">
        <f t="shared" si="6"/>
        <v>10.275</v>
      </c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23">
        <v>10.275</v>
      </c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0">
        <f t="shared" si="8"/>
        <v>0.34250000000000003</v>
      </c>
      <c r="AH58" s="23"/>
    </row>
    <row r="59" spans="1:34" ht="30.75" customHeight="1" x14ac:dyDescent="0.25">
      <c r="A59" s="19"/>
      <c r="B59" s="37" t="s">
        <v>87</v>
      </c>
      <c r="C59" s="38">
        <v>8100</v>
      </c>
      <c r="D59" s="39">
        <f t="shared" si="6"/>
        <v>3439.5037499999999</v>
      </c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23">
        <v>3439.5037499999999</v>
      </c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0">
        <f t="shared" si="8"/>
        <v>0.4246300925925926</v>
      </c>
      <c r="AH59" s="23"/>
    </row>
    <row r="60" spans="1:34" x14ac:dyDescent="0.25">
      <c r="A60" s="19"/>
      <c r="B60" s="37" t="s">
        <v>88</v>
      </c>
      <c r="C60" s="38">
        <v>32000</v>
      </c>
      <c r="D60" s="39">
        <f t="shared" si="6"/>
        <v>17880</v>
      </c>
      <c r="E60" s="38"/>
      <c r="F60" s="38"/>
      <c r="G60" s="38"/>
      <c r="H60" s="38"/>
      <c r="I60" s="38"/>
      <c r="J60" s="38"/>
      <c r="K60" s="38">
        <v>17880</v>
      </c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0">
        <f t="shared" si="8"/>
        <v>0.55874999999999997</v>
      </c>
      <c r="AH60" s="23"/>
    </row>
    <row r="61" spans="1:34" ht="48.75" customHeight="1" x14ac:dyDescent="0.25">
      <c r="A61" s="19"/>
      <c r="B61" s="37" t="s">
        <v>89</v>
      </c>
      <c r="C61" s="38">
        <v>4420</v>
      </c>
      <c r="D61" s="39">
        <f t="shared" si="6"/>
        <v>1064</v>
      </c>
      <c r="E61" s="38"/>
      <c r="F61" s="38"/>
      <c r="G61" s="38"/>
      <c r="H61" s="38"/>
      <c r="I61" s="38"/>
      <c r="J61" s="38"/>
      <c r="K61" s="38">
        <v>1064</v>
      </c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0">
        <f t="shared" si="8"/>
        <v>0.24072398190045249</v>
      </c>
      <c r="AH61" s="23"/>
    </row>
    <row r="62" spans="1:34" ht="33" x14ac:dyDescent="0.25">
      <c r="A62" s="19"/>
      <c r="B62" s="37" t="s">
        <v>90</v>
      </c>
      <c r="C62" s="38"/>
      <c r="D62" s="39">
        <f t="shared" si="6"/>
        <v>0</v>
      </c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0">
        <v>0</v>
      </c>
      <c r="AH62" s="23"/>
    </row>
    <row r="63" spans="1:34" ht="33" x14ac:dyDescent="0.25">
      <c r="A63" s="19"/>
      <c r="B63" s="37" t="s">
        <v>91</v>
      </c>
      <c r="C63" s="38">
        <v>100</v>
      </c>
      <c r="D63" s="39">
        <f t="shared" si="6"/>
        <v>0</v>
      </c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>
        <v>0</v>
      </c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0">
        <f>D63/C63</f>
        <v>0</v>
      </c>
      <c r="AH63" s="23"/>
    </row>
    <row r="64" spans="1:34" x14ac:dyDescent="0.25">
      <c r="A64" s="19"/>
      <c r="B64" s="37" t="s">
        <v>92</v>
      </c>
      <c r="C64" s="38"/>
      <c r="D64" s="39">
        <f t="shared" si="6"/>
        <v>0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>
        <v>0</v>
      </c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0">
        <v>0</v>
      </c>
      <c r="AH64" s="23"/>
    </row>
    <row r="65" spans="1:35" x14ac:dyDescent="0.25">
      <c r="A65" s="19"/>
      <c r="B65" s="37" t="s">
        <v>93</v>
      </c>
      <c r="C65" s="38"/>
      <c r="D65" s="39">
        <f t="shared" si="6"/>
        <v>0</v>
      </c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0">
        <v>0</v>
      </c>
      <c r="AH65" s="23"/>
    </row>
    <row r="66" spans="1:35" x14ac:dyDescent="0.25">
      <c r="A66" s="19"/>
      <c r="B66" s="37" t="s">
        <v>77</v>
      </c>
      <c r="C66" s="38"/>
      <c r="D66" s="39">
        <f t="shared" si="6"/>
        <v>0</v>
      </c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0">
        <v>0</v>
      </c>
      <c r="AH66" s="23"/>
    </row>
    <row r="67" spans="1:35" s="29" customFormat="1" x14ac:dyDescent="0.25">
      <c r="A67" s="12" t="s">
        <v>94</v>
      </c>
      <c r="B67" s="21" t="s">
        <v>95</v>
      </c>
      <c r="C67" s="24">
        <f>C68+C71+C74</f>
        <v>224289</v>
      </c>
      <c r="D67" s="25">
        <f t="shared" si="6"/>
        <v>77642.77</v>
      </c>
      <c r="E67" s="24">
        <f>E68+E71+E74</f>
        <v>0</v>
      </c>
      <c r="F67" s="24">
        <f t="shared" ref="F67:AF67" si="9">F68+F71+F74</f>
        <v>0</v>
      </c>
      <c r="G67" s="24">
        <f t="shared" si="9"/>
        <v>8740</v>
      </c>
      <c r="H67" s="24">
        <f t="shared" si="9"/>
        <v>0</v>
      </c>
      <c r="I67" s="24">
        <f t="shared" si="9"/>
        <v>0</v>
      </c>
      <c r="J67" s="24">
        <f t="shared" si="9"/>
        <v>0</v>
      </c>
      <c r="K67" s="24">
        <f t="shared" si="9"/>
        <v>5654.77</v>
      </c>
      <c r="L67" s="24">
        <f t="shared" si="9"/>
        <v>56558</v>
      </c>
      <c r="M67" s="24">
        <f t="shared" si="9"/>
        <v>6690</v>
      </c>
      <c r="N67" s="24">
        <f t="shared" si="9"/>
        <v>0</v>
      </c>
      <c r="O67" s="24">
        <f t="shared" si="9"/>
        <v>0</v>
      </c>
      <c r="P67" s="24">
        <f t="shared" si="9"/>
        <v>0</v>
      </c>
      <c r="Q67" s="24">
        <f t="shared" si="9"/>
        <v>0</v>
      </c>
      <c r="R67" s="24">
        <f t="shared" si="9"/>
        <v>0</v>
      </c>
      <c r="S67" s="24">
        <f t="shared" si="9"/>
        <v>0</v>
      </c>
      <c r="T67" s="24">
        <f t="shared" si="9"/>
        <v>0</v>
      </c>
      <c r="U67" s="24">
        <f t="shared" si="9"/>
        <v>0</v>
      </c>
      <c r="V67" s="24">
        <f t="shared" si="9"/>
        <v>0</v>
      </c>
      <c r="W67" s="24">
        <f t="shared" si="9"/>
        <v>0</v>
      </c>
      <c r="X67" s="24">
        <f t="shared" si="9"/>
        <v>0</v>
      </c>
      <c r="Y67" s="24">
        <f t="shared" si="9"/>
        <v>0</v>
      </c>
      <c r="Z67" s="24">
        <f t="shared" si="9"/>
        <v>0</v>
      </c>
      <c r="AA67" s="24">
        <f t="shared" si="9"/>
        <v>0</v>
      </c>
      <c r="AB67" s="24">
        <f t="shared" si="9"/>
        <v>0</v>
      </c>
      <c r="AC67" s="24">
        <f t="shared" si="9"/>
        <v>0</v>
      </c>
      <c r="AD67" s="24">
        <f t="shared" si="9"/>
        <v>0</v>
      </c>
      <c r="AE67" s="24">
        <f t="shared" si="9"/>
        <v>0</v>
      </c>
      <c r="AF67" s="24">
        <f t="shared" si="9"/>
        <v>0</v>
      </c>
      <c r="AG67" s="26">
        <f>D67/C67</f>
        <v>0.34617288409150698</v>
      </c>
      <c r="AH67" s="27"/>
      <c r="AI67" s="28"/>
    </row>
    <row r="68" spans="1:35" s="29" customFormat="1" x14ac:dyDescent="0.25">
      <c r="A68" s="12" t="s">
        <v>96</v>
      </c>
      <c r="B68" s="21" t="s">
        <v>97</v>
      </c>
      <c r="C68" s="24"/>
      <c r="D68" s="25">
        <f t="shared" si="6"/>
        <v>0</v>
      </c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6">
        <v>0</v>
      </c>
      <c r="AH68" s="27"/>
      <c r="AI68" s="28"/>
    </row>
    <row r="69" spans="1:35" x14ac:dyDescent="0.25">
      <c r="A69" s="19"/>
      <c r="B69" s="37" t="s">
        <v>98</v>
      </c>
      <c r="C69" s="38"/>
      <c r="D69" s="39">
        <f t="shared" si="6"/>
        <v>0</v>
      </c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0">
        <v>0</v>
      </c>
      <c r="AH69" s="23"/>
    </row>
    <row r="70" spans="1:35" x14ac:dyDescent="0.25">
      <c r="A70" s="19"/>
      <c r="B70" s="37" t="s">
        <v>99</v>
      </c>
      <c r="C70" s="38"/>
      <c r="D70" s="39">
        <f t="shared" ref="D70:D101" si="10">SUM(E70:AF70)</f>
        <v>0</v>
      </c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0">
        <v>0</v>
      </c>
      <c r="AH70" s="23"/>
    </row>
    <row r="71" spans="1:35" s="29" customFormat="1" x14ac:dyDescent="0.25">
      <c r="A71" s="12">
        <v>2</v>
      </c>
      <c r="B71" s="21" t="s">
        <v>100</v>
      </c>
      <c r="C71" s="24">
        <f>C72+C73</f>
        <v>224289</v>
      </c>
      <c r="D71" s="25">
        <f t="shared" si="10"/>
        <v>77642.77</v>
      </c>
      <c r="E71" s="24"/>
      <c r="F71" s="24"/>
      <c r="G71" s="24">
        <f>G72+G73</f>
        <v>8740</v>
      </c>
      <c r="H71" s="24"/>
      <c r="I71" s="24"/>
      <c r="J71" s="24"/>
      <c r="K71" s="24">
        <f>SUM(K72:K73)</f>
        <v>5654.77</v>
      </c>
      <c r="L71" s="24">
        <f>SUM(L72:L73)</f>
        <v>56558</v>
      </c>
      <c r="M71" s="24">
        <f>SUM(M72:M73)</f>
        <v>6690</v>
      </c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6">
        <f>D71/C71</f>
        <v>0.34617288409150698</v>
      </c>
      <c r="AH71" s="27"/>
      <c r="AI71" s="28"/>
    </row>
    <row r="72" spans="1:35" x14ac:dyDescent="0.25">
      <c r="A72" s="19"/>
      <c r="B72" s="37" t="s">
        <v>98</v>
      </c>
      <c r="C72" s="38"/>
      <c r="D72" s="39">
        <f t="shared" si="10"/>
        <v>0</v>
      </c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0">
        <v>0</v>
      </c>
      <c r="AH72" s="23"/>
    </row>
    <row r="73" spans="1:35" x14ac:dyDescent="0.25">
      <c r="A73" s="19"/>
      <c r="B73" s="37" t="s">
        <v>99</v>
      </c>
      <c r="C73" s="38">
        <v>224289</v>
      </c>
      <c r="D73" s="39">
        <f t="shared" si="10"/>
        <v>77642.77</v>
      </c>
      <c r="E73" s="38"/>
      <c r="F73" s="38"/>
      <c r="G73" s="38">
        <v>8740</v>
      </c>
      <c r="H73" s="38"/>
      <c r="I73" s="38"/>
      <c r="J73" s="38"/>
      <c r="K73" s="38">
        <v>5654.77</v>
      </c>
      <c r="L73" s="38">
        <v>56558</v>
      </c>
      <c r="M73" s="38">
        <v>6690</v>
      </c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0">
        <f>D73/C73</f>
        <v>0.34617288409150698</v>
      </c>
      <c r="AH73" s="23"/>
    </row>
    <row r="74" spans="1:35" s="29" customFormat="1" x14ac:dyDescent="0.25">
      <c r="A74" s="12">
        <v>3</v>
      </c>
      <c r="B74" s="21" t="s">
        <v>101</v>
      </c>
      <c r="C74" s="24"/>
      <c r="D74" s="25">
        <f t="shared" si="10"/>
        <v>0</v>
      </c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6">
        <v>0</v>
      </c>
      <c r="AH74" s="27"/>
      <c r="AI74" s="28"/>
    </row>
    <row r="75" spans="1:35" x14ac:dyDescent="0.25">
      <c r="A75" s="19"/>
      <c r="B75" s="37" t="s">
        <v>98</v>
      </c>
      <c r="C75" s="38"/>
      <c r="D75" s="39">
        <f t="shared" si="10"/>
        <v>0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0">
        <v>0</v>
      </c>
      <c r="AH75" s="23"/>
    </row>
    <row r="76" spans="1:35" x14ac:dyDescent="0.25">
      <c r="A76" s="19"/>
      <c r="B76" s="37" t="s">
        <v>99</v>
      </c>
      <c r="C76" s="38"/>
      <c r="D76" s="39">
        <f t="shared" si="10"/>
        <v>0</v>
      </c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0">
        <v>0</v>
      </c>
      <c r="AH76" s="23"/>
    </row>
    <row r="77" spans="1:35" s="29" customFormat="1" x14ac:dyDescent="0.25">
      <c r="A77" s="12" t="s">
        <v>102</v>
      </c>
      <c r="B77" s="21" t="s">
        <v>103</v>
      </c>
      <c r="C77" s="24">
        <f>C78+C95</f>
        <v>2548655</v>
      </c>
      <c r="D77" s="25">
        <f t="shared" si="10"/>
        <v>1303967.1202499999</v>
      </c>
      <c r="E77" s="24">
        <f>E78+E95</f>
        <v>257163</v>
      </c>
      <c r="F77" s="24">
        <f t="shared" ref="F77:AF77" si="11">F78+F95</f>
        <v>0</v>
      </c>
      <c r="G77" s="24">
        <f t="shared" si="11"/>
        <v>562997.75</v>
      </c>
      <c r="H77" s="24">
        <f t="shared" si="11"/>
        <v>182750</v>
      </c>
      <c r="I77" s="24">
        <f t="shared" si="11"/>
        <v>0</v>
      </c>
      <c r="J77" s="24">
        <f t="shared" si="11"/>
        <v>0</v>
      </c>
      <c r="K77" s="24">
        <f t="shared" si="11"/>
        <v>2107.5299999999997</v>
      </c>
      <c r="L77" s="24">
        <f t="shared" si="11"/>
        <v>21334.409</v>
      </c>
      <c r="M77" s="24">
        <f t="shared" si="11"/>
        <v>5257</v>
      </c>
      <c r="N77" s="24">
        <f t="shared" si="11"/>
        <v>0</v>
      </c>
      <c r="O77" s="24">
        <f t="shared" si="11"/>
        <v>268735</v>
      </c>
      <c r="P77" s="24">
        <f t="shared" si="11"/>
        <v>3622.4312499999996</v>
      </c>
      <c r="Q77" s="24">
        <f t="shared" si="11"/>
        <v>0</v>
      </c>
      <c r="R77" s="24">
        <f t="shared" si="11"/>
        <v>0</v>
      </c>
      <c r="S77" s="24">
        <f t="shared" si="11"/>
        <v>0</v>
      </c>
      <c r="T77" s="24">
        <f t="shared" si="11"/>
        <v>0</v>
      </c>
      <c r="U77" s="24">
        <f t="shared" si="11"/>
        <v>0</v>
      </c>
      <c r="V77" s="24">
        <f t="shared" si="11"/>
        <v>0</v>
      </c>
      <c r="W77" s="24">
        <f t="shared" si="11"/>
        <v>0</v>
      </c>
      <c r="X77" s="24">
        <f t="shared" si="11"/>
        <v>0</v>
      </c>
      <c r="Y77" s="24">
        <f t="shared" si="11"/>
        <v>0</v>
      </c>
      <c r="Z77" s="24">
        <f t="shared" si="11"/>
        <v>0</v>
      </c>
      <c r="AA77" s="24">
        <f t="shared" si="11"/>
        <v>0</v>
      </c>
      <c r="AB77" s="24">
        <f t="shared" si="11"/>
        <v>0</v>
      </c>
      <c r="AC77" s="24">
        <f t="shared" si="11"/>
        <v>0</v>
      </c>
      <c r="AD77" s="24">
        <f t="shared" si="11"/>
        <v>0</v>
      </c>
      <c r="AE77" s="24">
        <f t="shared" si="11"/>
        <v>0</v>
      </c>
      <c r="AF77" s="24">
        <f t="shared" si="11"/>
        <v>0</v>
      </c>
      <c r="AG77" s="26">
        <f t="shared" ref="AG77:AG90" si="12">D77/C77</f>
        <v>0.51162951448901473</v>
      </c>
      <c r="AH77" s="27"/>
      <c r="AI77" s="28"/>
    </row>
    <row r="78" spans="1:35" s="36" customFormat="1" ht="17.25" x14ac:dyDescent="0.25">
      <c r="A78" s="30">
        <v>1</v>
      </c>
      <c r="B78" s="31" t="s">
        <v>49</v>
      </c>
      <c r="C78" s="32">
        <f>SUM(C79:C94)</f>
        <v>29715</v>
      </c>
      <c r="D78" s="25">
        <f t="shared" si="10"/>
        <v>19580.5</v>
      </c>
      <c r="E78" s="32">
        <f>SUM(E79:E94)</f>
        <v>11295</v>
      </c>
      <c r="F78" s="32">
        <f t="shared" ref="F78:AF78" si="13">SUM(F79:F94)</f>
        <v>0</v>
      </c>
      <c r="G78" s="32">
        <f t="shared" si="13"/>
        <v>21</v>
      </c>
      <c r="H78" s="32">
        <f t="shared" si="13"/>
        <v>1190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7022</v>
      </c>
      <c r="M78" s="32">
        <f t="shared" si="13"/>
        <v>0</v>
      </c>
      <c r="N78" s="32">
        <f t="shared" si="13"/>
        <v>0</v>
      </c>
      <c r="O78" s="32">
        <f t="shared" si="13"/>
        <v>0.5</v>
      </c>
      <c r="P78" s="32">
        <f t="shared" si="13"/>
        <v>52</v>
      </c>
      <c r="Q78" s="32">
        <f t="shared" si="13"/>
        <v>0</v>
      </c>
      <c r="R78" s="32">
        <f t="shared" si="13"/>
        <v>0</v>
      </c>
      <c r="S78" s="32">
        <f t="shared" si="13"/>
        <v>0</v>
      </c>
      <c r="T78" s="32">
        <f t="shared" si="13"/>
        <v>0</v>
      </c>
      <c r="U78" s="32">
        <f t="shared" si="13"/>
        <v>0</v>
      </c>
      <c r="V78" s="32">
        <f t="shared" si="13"/>
        <v>0</v>
      </c>
      <c r="W78" s="32">
        <f t="shared" si="13"/>
        <v>0</v>
      </c>
      <c r="X78" s="32">
        <f t="shared" si="13"/>
        <v>0</v>
      </c>
      <c r="Y78" s="32">
        <f t="shared" si="13"/>
        <v>0</v>
      </c>
      <c r="Z78" s="32">
        <f t="shared" si="13"/>
        <v>0</v>
      </c>
      <c r="AA78" s="32">
        <f t="shared" si="13"/>
        <v>0</v>
      </c>
      <c r="AB78" s="32">
        <f t="shared" si="13"/>
        <v>0</v>
      </c>
      <c r="AC78" s="32">
        <f t="shared" si="13"/>
        <v>0</v>
      </c>
      <c r="AD78" s="32">
        <f t="shared" si="13"/>
        <v>0</v>
      </c>
      <c r="AE78" s="32">
        <f t="shared" si="13"/>
        <v>0</v>
      </c>
      <c r="AF78" s="32">
        <f t="shared" si="13"/>
        <v>0</v>
      </c>
      <c r="AG78" s="33">
        <f t="shared" si="12"/>
        <v>0.65894329463234058</v>
      </c>
      <c r="AH78" s="34"/>
      <c r="AI78" s="35"/>
    </row>
    <row r="79" spans="1:35" x14ac:dyDescent="0.25">
      <c r="A79" s="19"/>
      <c r="B79" s="37" t="s">
        <v>50</v>
      </c>
      <c r="C79" s="38">
        <v>17</v>
      </c>
      <c r="D79" s="39">
        <f t="shared" si="10"/>
        <v>3</v>
      </c>
      <c r="E79" s="38"/>
      <c r="F79" s="38"/>
      <c r="G79" s="38">
        <v>3</v>
      </c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0">
        <f t="shared" si="12"/>
        <v>0.17647058823529413</v>
      </c>
      <c r="AH79" s="23"/>
    </row>
    <row r="80" spans="1:35" ht="33" x14ac:dyDescent="0.25">
      <c r="A80" s="19"/>
      <c r="B80" s="41" t="s">
        <v>51</v>
      </c>
      <c r="C80" s="38">
        <v>18</v>
      </c>
      <c r="D80" s="39">
        <f t="shared" si="10"/>
        <v>18.5</v>
      </c>
      <c r="E80" s="38"/>
      <c r="F80" s="38"/>
      <c r="G80" s="38">
        <v>18</v>
      </c>
      <c r="H80" s="38"/>
      <c r="I80" s="38"/>
      <c r="J80" s="38"/>
      <c r="K80" s="38"/>
      <c r="L80" s="38"/>
      <c r="M80" s="38"/>
      <c r="N80" s="38"/>
      <c r="O80" s="38">
        <v>0.5</v>
      </c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0">
        <f t="shared" si="12"/>
        <v>1.0277777777777777</v>
      </c>
      <c r="AH80" s="23"/>
    </row>
    <row r="81" spans="1:35" ht="33" x14ac:dyDescent="0.25">
      <c r="A81" s="19"/>
      <c r="B81" s="37" t="s">
        <v>52</v>
      </c>
      <c r="C81" s="38">
        <v>55</v>
      </c>
      <c r="D81" s="39">
        <f t="shared" si="10"/>
        <v>0</v>
      </c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0">
        <f t="shared" si="12"/>
        <v>0</v>
      </c>
      <c r="AH81" s="23"/>
    </row>
    <row r="82" spans="1:35" ht="33" x14ac:dyDescent="0.25">
      <c r="A82" s="19"/>
      <c r="B82" s="41" t="s">
        <v>53</v>
      </c>
      <c r="C82" s="38">
        <v>2590</v>
      </c>
      <c r="D82" s="39">
        <f t="shared" si="10"/>
        <v>1190</v>
      </c>
      <c r="E82" s="38"/>
      <c r="F82" s="38"/>
      <c r="G82" s="38"/>
      <c r="H82" s="38">
        <v>1190</v>
      </c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0">
        <f t="shared" si="12"/>
        <v>0.45945945945945948</v>
      </c>
      <c r="AH82" s="23"/>
    </row>
    <row r="83" spans="1:35" ht="33" x14ac:dyDescent="0.25">
      <c r="A83" s="19"/>
      <c r="B83" s="41" t="s">
        <v>54</v>
      </c>
      <c r="C83" s="38">
        <v>15855</v>
      </c>
      <c r="D83" s="39">
        <f t="shared" si="10"/>
        <v>7004</v>
      </c>
      <c r="E83" s="38"/>
      <c r="F83" s="38"/>
      <c r="G83" s="38"/>
      <c r="H83" s="38"/>
      <c r="I83" s="38"/>
      <c r="J83" s="38"/>
      <c r="K83" s="38"/>
      <c r="L83" s="38">
        <v>7004</v>
      </c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0">
        <f t="shared" si="12"/>
        <v>0.44175339009776093</v>
      </c>
      <c r="AH83" s="23"/>
    </row>
    <row r="84" spans="1:35" x14ac:dyDescent="0.25">
      <c r="A84" s="19"/>
      <c r="B84" s="37" t="s">
        <v>55</v>
      </c>
      <c r="C84" s="38">
        <v>80</v>
      </c>
      <c r="D84" s="39">
        <f t="shared" si="10"/>
        <v>18</v>
      </c>
      <c r="E84" s="38"/>
      <c r="F84" s="38"/>
      <c r="G84" s="38"/>
      <c r="H84" s="38"/>
      <c r="I84" s="38"/>
      <c r="J84" s="38"/>
      <c r="K84" s="38"/>
      <c r="L84" s="38">
        <v>18</v>
      </c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0">
        <f t="shared" si="12"/>
        <v>0.22500000000000001</v>
      </c>
      <c r="AH84" s="23"/>
    </row>
    <row r="85" spans="1:35" hidden="1" x14ac:dyDescent="0.25">
      <c r="A85" s="19"/>
      <c r="B85" s="37" t="s">
        <v>104</v>
      </c>
      <c r="C85" s="38"/>
      <c r="D85" s="39">
        <f t="shared" si="10"/>
        <v>0</v>
      </c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0" t="e">
        <f t="shared" si="12"/>
        <v>#DIV/0!</v>
      </c>
      <c r="AH85" s="23"/>
    </row>
    <row r="86" spans="1:35" ht="33" hidden="1" x14ac:dyDescent="0.25">
      <c r="A86" s="19"/>
      <c r="B86" s="37" t="s">
        <v>57</v>
      </c>
      <c r="C86" s="38"/>
      <c r="D86" s="39">
        <f t="shared" si="10"/>
        <v>0</v>
      </c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0" t="e">
        <f t="shared" si="12"/>
        <v>#DIV/0!</v>
      </c>
      <c r="AH86" s="23"/>
    </row>
    <row r="87" spans="1:35" ht="36" hidden="1" customHeight="1" x14ac:dyDescent="0.25">
      <c r="A87" s="19"/>
      <c r="B87" s="37" t="s">
        <v>58</v>
      </c>
      <c r="C87" s="38"/>
      <c r="D87" s="39">
        <f t="shared" si="10"/>
        <v>0</v>
      </c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0" t="e">
        <f t="shared" si="12"/>
        <v>#DIV/0!</v>
      </c>
      <c r="AH87" s="23"/>
    </row>
    <row r="88" spans="1:35" ht="33" x14ac:dyDescent="0.25">
      <c r="A88" s="19"/>
      <c r="B88" s="37" t="s">
        <v>59</v>
      </c>
      <c r="C88" s="38">
        <v>3345</v>
      </c>
      <c r="D88" s="39">
        <f t="shared" si="10"/>
        <v>3130</v>
      </c>
      <c r="E88" s="38">
        <v>3130</v>
      </c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0">
        <f t="shared" si="12"/>
        <v>0.93572496263079219</v>
      </c>
      <c r="AH88" s="23"/>
    </row>
    <row r="89" spans="1:35" ht="36" customHeight="1" x14ac:dyDescent="0.25">
      <c r="A89" s="19"/>
      <c r="B89" s="37" t="s">
        <v>60</v>
      </c>
      <c r="C89" s="38">
        <v>4239</v>
      </c>
      <c r="D89" s="39">
        <f t="shared" si="10"/>
        <v>4350</v>
      </c>
      <c r="E89" s="38">
        <v>4350</v>
      </c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0">
        <f t="shared" si="12"/>
        <v>1.0261854210898798</v>
      </c>
      <c r="AH89" s="23"/>
    </row>
    <row r="90" spans="1:35" ht="16.5" customHeight="1" x14ac:dyDescent="0.25">
      <c r="A90" s="19"/>
      <c r="B90" s="37" t="s">
        <v>61</v>
      </c>
      <c r="C90" s="38">
        <v>3416</v>
      </c>
      <c r="D90" s="39">
        <f t="shared" si="10"/>
        <v>3811</v>
      </c>
      <c r="E90" s="38">
        <v>3811</v>
      </c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0">
        <f t="shared" si="12"/>
        <v>1.1156323185011709</v>
      </c>
      <c r="AH90" s="23"/>
    </row>
    <row r="91" spans="1:35" ht="52.5" customHeight="1" x14ac:dyDescent="0.25">
      <c r="A91" s="19"/>
      <c r="B91" s="37" t="s">
        <v>62</v>
      </c>
      <c r="C91" s="38"/>
      <c r="D91" s="39">
        <f t="shared" si="10"/>
        <v>4</v>
      </c>
      <c r="E91" s="38">
        <v>4</v>
      </c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0">
        <v>0</v>
      </c>
      <c r="AH91" s="23"/>
    </row>
    <row r="92" spans="1:35" ht="33" x14ac:dyDescent="0.25">
      <c r="A92" s="19"/>
      <c r="B92" s="37" t="s">
        <v>63</v>
      </c>
      <c r="C92" s="38">
        <v>80</v>
      </c>
      <c r="D92" s="39">
        <f t="shared" si="10"/>
        <v>45</v>
      </c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23">
        <v>45</v>
      </c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0">
        <f>D92/C92</f>
        <v>0.5625</v>
      </c>
      <c r="AH92" s="23"/>
    </row>
    <row r="93" spans="1:35" ht="33" x14ac:dyDescent="0.25">
      <c r="A93" s="19"/>
      <c r="B93" s="37" t="s">
        <v>64</v>
      </c>
      <c r="C93" s="38">
        <v>20</v>
      </c>
      <c r="D93" s="39">
        <f t="shared" si="10"/>
        <v>7</v>
      </c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23">
        <v>7</v>
      </c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0">
        <f>D93/C93</f>
        <v>0.35</v>
      </c>
      <c r="AH93" s="23"/>
    </row>
    <row r="94" spans="1:35" x14ac:dyDescent="0.25">
      <c r="A94" s="19"/>
      <c r="B94" s="37" t="s">
        <v>56</v>
      </c>
      <c r="C94" s="38"/>
      <c r="D94" s="39">
        <f t="shared" si="10"/>
        <v>0</v>
      </c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0">
        <v>0</v>
      </c>
      <c r="AH94" s="23"/>
    </row>
    <row r="95" spans="1:35" s="36" customFormat="1" ht="17.25" x14ac:dyDescent="0.25">
      <c r="A95" s="30">
        <v>2</v>
      </c>
      <c r="B95" s="31" t="s">
        <v>65</v>
      </c>
      <c r="C95" s="32">
        <f>SUM(C96:C123)</f>
        <v>2518940</v>
      </c>
      <c r="D95" s="25">
        <f t="shared" si="10"/>
        <v>1284386.6202499999</v>
      </c>
      <c r="E95" s="32">
        <f>SUM(E96:E123)</f>
        <v>245868</v>
      </c>
      <c r="F95" s="32">
        <f t="shared" ref="F95:AF95" si="14">SUM(F96:F123)</f>
        <v>0</v>
      </c>
      <c r="G95" s="32">
        <f t="shared" si="14"/>
        <v>562976.75</v>
      </c>
      <c r="H95" s="32">
        <f t="shared" si="14"/>
        <v>181560</v>
      </c>
      <c r="I95" s="32">
        <f>SUM(I96:I123)</f>
        <v>0</v>
      </c>
      <c r="J95" s="32">
        <f t="shared" si="14"/>
        <v>0</v>
      </c>
      <c r="K95" s="32">
        <f t="shared" si="14"/>
        <v>2107.5299999999997</v>
      </c>
      <c r="L95" s="32">
        <f t="shared" si="14"/>
        <v>14312.409</v>
      </c>
      <c r="M95" s="32">
        <f t="shared" si="14"/>
        <v>5257</v>
      </c>
      <c r="N95" s="32">
        <f t="shared" si="14"/>
        <v>0</v>
      </c>
      <c r="O95" s="32">
        <v>268734.5</v>
      </c>
      <c r="P95" s="32">
        <f t="shared" si="14"/>
        <v>3570.4312499999996</v>
      </c>
      <c r="Q95" s="32">
        <f t="shared" si="14"/>
        <v>0</v>
      </c>
      <c r="R95" s="32">
        <f t="shared" si="14"/>
        <v>0</v>
      </c>
      <c r="S95" s="32">
        <f t="shared" si="14"/>
        <v>0</v>
      </c>
      <c r="T95" s="32">
        <f t="shared" si="14"/>
        <v>0</v>
      </c>
      <c r="U95" s="32">
        <f t="shared" si="14"/>
        <v>0</v>
      </c>
      <c r="V95" s="32">
        <f t="shared" si="14"/>
        <v>0</v>
      </c>
      <c r="W95" s="32">
        <f t="shared" si="14"/>
        <v>0</v>
      </c>
      <c r="X95" s="32">
        <f t="shared" si="14"/>
        <v>0</v>
      </c>
      <c r="Y95" s="32">
        <f t="shared" si="14"/>
        <v>0</v>
      </c>
      <c r="Z95" s="32">
        <f t="shared" si="14"/>
        <v>0</v>
      </c>
      <c r="AA95" s="32">
        <f t="shared" si="14"/>
        <v>0</v>
      </c>
      <c r="AB95" s="32">
        <f t="shared" si="14"/>
        <v>0</v>
      </c>
      <c r="AC95" s="32">
        <f t="shared" si="14"/>
        <v>0</v>
      </c>
      <c r="AD95" s="32">
        <f t="shared" si="14"/>
        <v>0</v>
      </c>
      <c r="AE95" s="32">
        <f t="shared" si="14"/>
        <v>0</v>
      </c>
      <c r="AF95" s="32">
        <f t="shared" si="14"/>
        <v>0</v>
      </c>
      <c r="AG95" s="33">
        <f t="shared" ref="AG95:AG119" si="15">D95/C95</f>
        <v>0.50989170851628063</v>
      </c>
      <c r="AH95" s="34"/>
      <c r="AI95" s="35"/>
    </row>
    <row r="96" spans="1:35" x14ac:dyDescent="0.25">
      <c r="A96" s="19"/>
      <c r="B96" s="37" t="s">
        <v>66</v>
      </c>
      <c r="C96" s="38">
        <v>654300</v>
      </c>
      <c r="D96" s="39">
        <f t="shared" si="10"/>
        <v>159926</v>
      </c>
      <c r="E96" s="38"/>
      <c r="F96" s="38"/>
      <c r="G96" s="38">
        <v>159926</v>
      </c>
      <c r="H96" s="38"/>
      <c r="I96" s="38"/>
      <c r="J96" s="38"/>
      <c r="K96" s="38"/>
      <c r="L96" s="38"/>
      <c r="M96" s="38"/>
      <c r="N96" s="38"/>
      <c r="O96" s="38">
        <v>0</v>
      </c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0">
        <f t="shared" si="15"/>
        <v>0.24442304753171329</v>
      </c>
      <c r="AH96" s="23"/>
    </row>
    <row r="97" spans="1:34" x14ac:dyDescent="0.25">
      <c r="A97" s="19"/>
      <c r="B97" s="37" t="s">
        <v>67</v>
      </c>
      <c r="C97" s="38">
        <v>704820</v>
      </c>
      <c r="D97" s="39">
        <f t="shared" si="10"/>
        <v>372102</v>
      </c>
      <c r="E97" s="38"/>
      <c r="F97" s="38"/>
      <c r="G97" s="38">
        <v>372102</v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0">
        <f t="shared" si="15"/>
        <v>0.52793904826764282</v>
      </c>
      <c r="AH97" s="23"/>
    </row>
    <row r="98" spans="1:34" ht="33" x14ac:dyDescent="0.25">
      <c r="A98" s="19"/>
      <c r="B98" s="37" t="s">
        <v>68</v>
      </c>
      <c r="C98" s="38">
        <v>2530</v>
      </c>
      <c r="D98" s="39">
        <f t="shared" si="10"/>
        <v>2169.75</v>
      </c>
      <c r="E98" s="38"/>
      <c r="F98" s="38"/>
      <c r="G98" s="38">
        <v>2169.75</v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0">
        <f t="shared" si="15"/>
        <v>0.8576086956521739</v>
      </c>
      <c r="AH98" s="23"/>
    </row>
    <row r="99" spans="1:34" x14ac:dyDescent="0.25">
      <c r="A99" s="19"/>
      <c r="B99" s="37" t="s">
        <v>69</v>
      </c>
      <c r="C99" s="38">
        <v>30250</v>
      </c>
      <c r="D99" s="39">
        <f t="shared" si="10"/>
        <v>22508</v>
      </c>
      <c r="E99" s="38"/>
      <c r="F99" s="38"/>
      <c r="G99" s="38">
        <v>22508</v>
      </c>
      <c r="H99" s="38"/>
      <c r="I99" s="38"/>
      <c r="J99" s="38"/>
      <c r="K99" s="38"/>
      <c r="L99" s="38"/>
      <c r="M99" s="38"/>
      <c r="N99" s="38"/>
      <c r="O99" s="38">
        <v>0</v>
      </c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0">
        <f t="shared" si="15"/>
        <v>0.74406611570247938</v>
      </c>
      <c r="AH99" s="23"/>
    </row>
    <row r="100" spans="1:34" x14ac:dyDescent="0.25">
      <c r="A100" s="19"/>
      <c r="B100" s="37" t="s">
        <v>70</v>
      </c>
      <c r="C100" s="38">
        <v>27000</v>
      </c>
      <c r="D100" s="39">
        <f t="shared" si="10"/>
        <v>6271</v>
      </c>
      <c r="E100" s="38"/>
      <c r="F100" s="38"/>
      <c r="G100" s="38">
        <v>6271</v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0">
        <f t="shared" si="15"/>
        <v>0.23225925925925925</v>
      </c>
      <c r="AH100" s="23"/>
    </row>
    <row r="101" spans="1:34" ht="33" x14ac:dyDescent="0.25">
      <c r="A101" s="19"/>
      <c r="B101" s="37" t="s">
        <v>71</v>
      </c>
      <c r="C101" s="38">
        <v>10638</v>
      </c>
      <c r="D101" s="39">
        <f t="shared" si="10"/>
        <v>5257</v>
      </c>
      <c r="E101" s="38"/>
      <c r="F101" s="38"/>
      <c r="G101" s="38"/>
      <c r="H101" s="38"/>
      <c r="I101" s="38"/>
      <c r="J101" s="38"/>
      <c r="K101" s="38"/>
      <c r="L101" s="38"/>
      <c r="M101" s="38">
        <v>5257</v>
      </c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0">
        <f t="shared" si="15"/>
        <v>0.49417183681143073</v>
      </c>
      <c r="AH101" s="23"/>
    </row>
    <row r="102" spans="1:34" x14ac:dyDescent="0.25">
      <c r="A102" s="19"/>
      <c r="B102" s="37" t="s">
        <v>72</v>
      </c>
      <c r="C102" s="38">
        <v>648352</v>
      </c>
      <c r="D102" s="39">
        <f t="shared" ref="D102:D123" si="16">SUM(E102:AF102)</f>
        <v>181560</v>
      </c>
      <c r="E102" s="38"/>
      <c r="F102" s="38"/>
      <c r="G102" s="38"/>
      <c r="H102" s="38">
        <v>181560</v>
      </c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0">
        <f t="shared" si="15"/>
        <v>0.28003306845664083</v>
      </c>
      <c r="AH102" s="23"/>
    </row>
    <row r="103" spans="1:34" ht="33" x14ac:dyDescent="0.25">
      <c r="A103" s="19"/>
      <c r="B103" s="37" t="s">
        <v>73</v>
      </c>
      <c r="C103" s="38">
        <v>700</v>
      </c>
      <c r="D103" s="39">
        <f t="shared" si="16"/>
        <v>0</v>
      </c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>
        <v>0</v>
      </c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0">
        <f t="shared" si="15"/>
        <v>0</v>
      </c>
      <c r="AH103" s="23"/>
    </row>
    <row r="104" spans="1:34" x14ac:dyDescent="0.25">
      <c r="A104" s="19"/>
      <c r="B104" s="37" t="s">
        <v>74</v>
      </c>
      <c r="C104" s="38">
        <v>700</v>
      </c>
      <c r="D104" s="39">
        <f t="shared" si="16"/>
        <v>0</v>
      </c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0">
        <f t="shared" si="15"/>
        <v>0</v>
      </c>
      <c r="AH104" s="23"/>
    </row>
    <row r="105" spans="1:34" x14ac:dyDescent="0.25">
      <c r="A105" s="19"/>
      <c r="B105" s="37" t="s">
        <v>75</v>
      </c>
      <c r="C105" s="38">
        <v>25797</v>
      </c>
      <c r="D105" s="39">
        <f t="shared" si="16"/>
        <v>12737.409</v>
      </c>
      <c r="E105" s="38"/>
      <c r="F105" s="38"/>
      <c r="G105" s="38"/>
      <c r="H105" s="38"/>
      <c r="I105" s="38"/>
      <c r="J105" s="38"/>
      <c r="K105" s="38"/>
      <c r="L105" s="38">
        <v>12737.409</v>
      </c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0">
        <f t="shared" si="15"/>
        <v>0.49375543667868355</v>
      </c>
      <c r="AH105" s="23"/>
    </row>
    <row r="106" spans="1:34" x14ac:dyDescent="0.25">
      <c r="A106" s="19"/>
      <c r="B106" s="37" t="s">
        <v>76</v>
      </c>
      <c r="C106" s="38">
        <v>3593</v>
      </c>
      <c r="D106" s="39">
        <f t="shared" si="16"/>
        <v>1572</v>
      </c>
      <c r="E106" s="38"/>
      <c r="F106" s="38"/>
      <c r="G106" s="38"/>
      <c r="H106" s="38"/>
      <c r="I106" s="38"/>
      <c r="J106" s="38"/>
      <c r="K106" s="38"/>
      <c r="L106" s="38">
        <v>1572</v>
      </c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0">
        <f t="shared" si="15"/>
        <v>0.43751739493459507</v>
      </c>
      <c r="AH106" s="23"/>
    </row>
    <row r="107" spans="1:34" x14ac:dyDescent="0.25">
      <c r="A107" s="19"/>
      <c r="B107" s="37" t="s">
        <v>172</v>
      </c>
      <c r="C107" s="38">
        <v>4</v>
      </c>
      <c r="D107" s="39">
        <f t="shared" si="16"/>
        <v>3</v>
      </c>
      <c r="E107" s="38"/>
      <c r="F107" s="38"/>
      <c r="G107" s="38"/>
      <c r="H107" s="38"/>
      <c r="I107" s="38"/>
      <c r="J107" s="38"/>
      <c r="K107" s="38"/>
      <c r="L107" s="38">
        <v>3</v>
      </c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0">
        <f t="shared" si="15"/>
        <v>0.75</v>
      </c>
      <c r="AH107" s="23"/>
    </row>
    <row r="108" spans="1:34" x14ac:dyDescent="0.25">
      <c r="A108" s="19"/>
      <c r="B108" s="37" t="s">
        <v>79</v>
      </c>
      <c r="C108" s="38">
        <v>146899</v>
      </c>
      <c r="D108" s="39">
        <f t="shared" si="16"/>
        <v>83723</v>
      </c>
      <c r="E108" s="38">
        <v>83723</v>
      </c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0">
        <f t="shared" si="15"/>
        <v>0.56993580623421536</v>
      </c>
      <c r="AH108" s="23"/>
    </row>
    <row r="109" spans="1:34" ht="33" x14ac:dyDescent="0.25">
      <c r="A109" s="19"/>
      <c r="B109" s="37" t="s">
        <v>80</v>
      </c>
      <c r="C109" s="38">
        <v>2008</v>
      </c>
      <c r="D109" s="39">
        <f t="shared" si="16"/>
        <v>784</v>
      </c>
      <c r="E109" s="38">
        <v>784</v>
      </c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0">
        <f t="shared" si="15"/>
        <v>0.39043824701195218</v>
      </c>
      <c r="AH109" s="23"/>
    </row>
    <row r="110" spans="1:34" ht="33" x14ac:dyDescent="0.25">
      <c r="A110" s="19"/>
      <c r="B110" s="37" t="s">
        <v>81</v>
      </c>
      <c r="C110" s="38">
        <v>42640</v>
      </c>
      <c r="D110" s="39">
        <f t="shared" si="16"/>
        <v>23638</v>
      </c>
      <c r="E110" s="38">
        <v>23638</v>
      </c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0">
        <f t="shared" si="15"/>
        <v>0.55436210131332087</v>
      </c>
      <c r="AH110" s="23"/>
    </row>
    <row r="111" spans="1:34" ht="33" x14ac:dyDescent="0.25">
      <c r="A111" s="19"/>
      <c r="B111" s="37" t="s">
        <v>82</v>
      </c>
      <c r="C111" s="38">
        <v>34905</v>
      </c>
      <c r="D111" s="39">
        <f t="shared" si="16"/>
        <v>25309</v>
      </c>
      <c r="E111" s="38">
        <v>25309</v>
      </c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0">
        <f t="shared" si="15"/>
        <v>0.72508236642314849</v>
      </c>
      <c r="AH111" s="23"/>
    </row>
    <row r="112" spans="1:34" x14ac:dyDescent="0.25">
      <c r="A112" s="19"/>
      <c r="B112" s="37" t="s">
        <v>83</v>
      </c>
      <c r="C112" s="38">
        <v>74548</v>
      </c>
      <c r="D112" s="39">
        <f t="shared" si="16"/>
        <v>47390</v>
      </c>
      <c r="E112" s="38">
        <v>47390</v>
      </c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0">
        <f t="shared" si="15"/>
        <v>0.6356978054407898</v>
      </c>
      <c r="AH112" s="23"/>
    </row>
    <row r="113" spans="1:35" ht="33" x14ac:dyDescent="0.25">
      <c r="A113" s="19"/>
      <c r="B113" s="37" t="s">
        <v>84</v>
      </c>
      <c r="C113" s="38">
        <v>96000</v>
      </c>
      <c r="D113" s="39">
        <f t="shared" si="16"/>
        <v>65024</v>
      </c>
      <c r="E113" s="38">
        <v>65024</v>
      </c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0">
        <f t="shared" si="15"/>
        <v>0.67733333333333334</v>
      </c>
      <c r="AH113" s="23"/>
    </row>
    <row r="114" spans="1:35" ht="36" customHeight="1" x14ac:dyDescent="0.25">
      <c r="A114" s="19"/>
      <c r="B114" s="37" t="s">
        <v>85</v>
      </c>
      <c r="C114" s="38">
        <v>500</v>
      </c>
      <c r="D114" s="39">
        <f t="shared" si="16"/>
        <v>120.6525</v>
      </c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76">
        <f>120.6525</f>
        <v>120.6525</v>
      </c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0">
        <f t="shared" si="15"/>
        <v>0.24130500000000002</v>
      </c>
      <c r="AH114" s="23"/>
    </row>
    <row r="115" spans="1:35" ht="33" x14ac:dyDescent="0.25">
      <c r="A115" s="19"/>
      <c r="B115" s="37" t="s">
        <v>86</v>
      </c>
      <c r="C115" s="38">
        <v>30</v>
      </c>
      <c r="D115" s="39">
        <f t="shared" si="16"/>
        <v>10.275</v>
      </c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76">
        <f>10.275</f>
        <v>10.275</v>
      </c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0">
        <f t="shared" si="15"/>
        <v>0.34250000000000003</v>
      </c>
      <c r="AH115" s="23"/>
    </row>
    <row r="116" spans="1:35" ht="33" x14ac:dyDescent="0.25">
      <c r="A116" s="19"/>
      <c r="B116" s="37" t="s">
        <v>87</v>
      </c>
      <c r="C116" s="38">
        <v>8100</v>
      </c>
      <c r="D116" s="39">
        <f t="shared" si="16"/>
        <v>3439.5037499999999</v>
      </c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76">
        <f>3439.50375</f>
        <v>3439.5037499999999</v>
      </c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0">
        <f t="shared" si="15"/>
        <v>0.4246300925925926</v>
      </c>
      <c r="AH116" s="23"/>
    </row>
    <row r="117" spans="1:35" x14ac:dyDescent="0.25">
      <c r="A117" s="19"/>
      <c r="B117" s="37" t="s">
        <v>88</v>
      </c>
      <c r="C117" s="38">
        <v>3200</v>
      </c>
      <c r="D117" s="39">
        <f t="shared" si="16"/>
        <v>1788</v>
      </c>
      <c r="E117" s="38"/>
      <c r="F117" s="38"/>
      <c r="G117" s="38"/>
      <c r="H117" s="38"/>
      <c r="I117" s="38"/>
      <c r="J117" s="38"/>
      <c r="K117" s="38">
        <v>1788</v>
      </c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0">
        <f t="shared" si="15"/>
        <v>0.55874999999999997</v>
      </c>
      <c r="AH117" s="23"/>
    </row>
    <row r="118" spans="1:35" ht="49.5" x14ac:dyDescent="0.25">
      <c r="A118" s="19"/>
      <c r="B118" s="37" t="s">
        <v>89</v>
      </c>
      <c r="C118" s="38">
        <v>1326</v>
      </c>
      <c r="D118" s="39">
        <f t="shared" si="16"/>
        <v>319.52999999999997</v>
      </c>
      <c r="E118" s="38"/>
      <c r="F118" s="38"/>
      <c r="G118" s="38"/>
      <c r="H118" s="38"/>
      <c r="I118" s="38"/>
      <c r="J118" s="38"/>
      <c r="K118" s="38">
        <v>319.52999999999997</v>
      </c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0">
        <f t="shared" si="15"/>
        <v>0.240972850678733</v>
      </c>
      <c r="AH118" s="23"/>
    </row>
    <row r="119" spans="1:35" ht="33" x14ac:dyDescent="0.25">
      <c r="A119" s="19"/>
      <c r="B119" s="37" t="s">
        <v>91</v>
      </c>
      <c r="C119" s="38">
        <v>100</v>
      </c>
      <c r="D119" s="39">
        <f t="shared" si="16"/>
        <v>0</v>
      </c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>
        <v>0</v>
      </c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0">
        <f t="shared" si="15"/>
        <v>0</v>
      </c>
      <c r="AH119" s="23"/>
    </row>
    <row r="120" spans="1:35" ht="33" x14ac:dyDescent="0.25">
      <c r="A120" s="19"/>
      <c r="B120" s="37" t="s">
        <v>90</v>
      </c>
      <c r="C120" s="38"/>
      <c r="D120" s="39">
        <f t="shared" si="16"/>
        <v>0</v>
      </c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0">
        <v>0</v>
      </c>
      <c r="AH120" s="23"/>
    </row>
    <row r="121" spans="1:35" x14ac:dyDescent="0.25">
      <c r="A121" s="19"/>
      <c r="B121" s="37" t="s">
        <v>92</v>
      </c>
      <c r="C121" s="38"/>
      <c r="D121" s="39">
        <f t="shared" si="16"/>
        <v>0</v>
      </c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>
        <v>0</v>
      </c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0">
        <v>0</v>
      </c>
      <c r="AH121" s="23"/>
    </row>
    <row r="122" spans="1:35" x14ac:dyDescent="0.25">
      <c r="A122" s="19"/>
      <c r="B122" s="37" t="s">
        <v>93</v>
      </c>
      <c r="C122" s="38"/>
      <c r="D122" s="39">
        <f t="shared" si="16"/>
        <v>0</v>
      </c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0">
        <v>0</v>
      </c>
      <c r="AH122" s="23"/>
    </row>
    <row r="123" spans="1:35" x14ac:dyDescent="0.25">
      <c r="A123" s="19"/>
      <c r="B123" s="37" t="s">
        <v>77</v>
      </c>
      <c r="C123" s="38"/>
      <c r="D123" s="39">
        <f t="shared" si="16"/>
        <v>0</v>
      </c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0">
        <v>0</v>
      </c>
      <c r="AH123" s="23"/>
    </row>
    <row r="124" spans="1:35" s="29" customFormat="1" x14ac:dyDescent="0.25">
      <c r="A124" s="12" t="s">
        <v>105</v>
      </c>
      <c r="B124" s="21" t="s">
        <v>106</v>
      </c>
      <c r="C124" s="24">
        <f t="shared" ref="C124:AF124" si="17">C125+C190</f>
        <v>4384279.9399999995</v>
      </c>
      <c r="D124" s="24">
        <f t="shared" si="17"/>
        <v>1196011.0970000001</v>
      </c>
      <c r="E124" s="24">
        <f t="shared" si="17"/>
        <v>38003</v>
      </c>
      <c r="F124" s="24">
        <f t="shared" si="17"/>
        <v>55997</v>
      </c>
      <c r="G124" s="24">
        <f t="shared" si="17"/>
        <v>17488</v>
      </c>
      <c r="H124" s="24">
        <f t="shared" si="17"/>
        <v>53905.48</v>
      </c>
      <c r="I124" s="24">
        <f t="shared" si="17"/>
        <v>77862.290000000008</v>
      </c>
      <c r="J124" s="24">
        <f t="shared" si="17"/>
        <v>5614.7070000000003</v>
      </c>
      <c r="K124" s="24">
        <f>K125+K190</f>
        <v>30543.200000000001</v>
      </c>
      <c r="L124" s="24">
        <f t="shared" si="17"/>
        <v>0</v>
      </c>
      <c r="M124" s="24">
        <f t="shared" si="17"/>
        <v>0</v>
      </c>
      <c r="N124" s="24">
        <f t="shared" si="17"/>
        <v>999.31</v>
      </c>
      <c r="O124" s="24">
        <f t="shared" si="17"/>
        <v>81975.600000000006</v>
      </c>
      <c r="P124" s="24">
        <f t="shared" si="17"/>
        <v>8792.6</v>
      </c>
      <c r="Q124" s="24">
        <f t="shared" si="17"/>
        <v>7686.76</v>
      </c>
      <c r="R124" s="24">
        <f t="shared" si="17"/>
        <v>5946.4</v>
      </c>
      <c r="S124" s="24">
        <f t="shared" si="17"/>
        <v>3562.2150000000001</v>
      </c>
      <c r="T124" s="24">
        <f>T125+T190</f>
        <v>8470.93</v>
      </c>
      <c r="U124" s="24">
        <f t="shared" si="17"/>
        <v>1900.2</v>
      </c>
      <c r="V124" s="24">
        <f t="shared" si="17"/>
        <v>13445.599999999999</v>
      </c>
      <c r="W124" s="24">
        <f t="shared" si="17"/>
        <v>57468</v>
      </c>
      <c r="X124" s="24">
        <f t="shared" si="17"/>
        <v>13515.6</v>
      </c>
      <c r="Y124" s="24">
        <f t="shared" si="17"/>
        <v>1312.2</v>
      </c>
      <c r="Z124" s="24">
        <f t="shared" si="17"/>
        <v>1876</v>
      </c>
      <c r="AA124" s="24">
        <f t="shared" si="17"/>
        <v>12274.39</v>
      </c>
      <c r="AB124" s="24">
        <f t="shared" si="17"/>
        <v>3500.6149999999998</v>
      </c>
      <c r="AC124" s="24">
        <f t="shared" si="17"/>
        <v>4187</v>
      </c>
      <c r="AD124" s="24">
        <f t="shared" si="17"/>
        <v>2379</v>
      </c>
      <c r="AE124" s="24">
        <f t="shared" si="17"/>
        <v>684678</v>
      </c>
      <c r="AF124" s="24">
        <f t="shared" si="17"/>
        <v>2627</v>
      </c>
      <c r="AG124" s="26">
        <f t="shared" ref="AG124:AG130" si="18">D124/C124</f>
        <v>0.27279533090215957</v>
      </c>
      <c r="AH124" s="27"/>
      <c r="AI124" s="28"/>
    </row>
    <row r="125" spans="1:35" s="44" customFormat="1" x14ac:dyDescent="0.25">
      <c r="A125" s="42" t="s">
        <v>47</v>
      </c>
      <c r="B125" s="21" t="s">
        <v>107</v>
      </c>
      <c r="C125" s="24">
        <f>C126+C129+C166+C175+C178+C181+C184</f>
        <v>4380479.9399999995</v>
      </c>
      <c r="D125" s="25">
        <f t="shared" ref="D125:D156" si="19">SUM(E125:AF125)</f>
        <v>1196011.0970000001</v>
      </c>
      <c r="E125" s="24">
        <f>E126+E129+E166+E175+E178+E181+E184</f>
        <v>38003</v>
      </c>
      <c r="F125" s="24">
        <f t="shared" ref="F125:AD125" si="20">F126+F129+F166+F175+F178+F181+F184</f>
        <v>55997</v>
      </c>
      <c r="G125" s="24">
        <f t="shared" si="20"/>
        <v>17488</v>
      </c>
      <c r="H125" s="24">
        <f t="shared" si="20"/>
        <v>53905.48</v>
      </c>
      <c r="I125" s="24">
        <f>I126+I129+I166+I175+I178+I181+I184</f>
        <v>77862.290000000008</v>
      </c>
      <c r="J125" s="24">
        <f t="shared" si="20"/>
        <v>5614.7070000000003</v>
      </c>
      <c r="K125" s="24">
        <f>K126+K129+K166+K175+K178+K181+K184</f>
        <v>30543.200000000001</v>
      </c>
      <c r="L125" s="24">
        <f t="shared" si="20"/>
        <v>0</v>
      </c>
      <c r="M125" s="24">
        <f t="shared" si="20"/>
        <v>0</v>
      </c>
      <c r="N125" s="24">
        <f t="shared" si="20"/>
        <v>999.31</v>
      </c>
      <c r="O125" s="24">
        <f t="shared" si="20"/>
        <v>81975.600000000006</v>
      </c>
      <c r="P125" s="24">
        <f t="shared" si="20"/>
        <v>8792.6</v>
      </c>
      <c r="Q125" s="24">
        <f t="shared" si="20"/>
        <v>7686.76</v>
      </c>
      <c r="R125" s="24">
        <f t="shared" si="20"/>
        <v>5946.4</v>
      </c>
      <c r="S125" s="24">
        <f t="shared" si="20"/>
        <v>3562.2150000000001</v>
      </c>
      <c r="T125" s="24">
        <f>T126+T129+T166+T175+T178+T181+T184</f>
        <v>8470.93</v>
      </c>
      <c r="U125" s="24">
        <f t="shared" si="20"/>
        <v>1900.2</v>
      </c>
      <c r="V125" s="24">
        <f t="shared" ref="V125" si="21">V126+V129+V166+V175+V178+V181+V184</f>
        <v>13445.599999999999</v>
      </c>
      <c r="W125" s="24">
        <f t="shared" si="20"/>
        <v>57468</v>
      </c>
      <c r="X125" s="24">
        <f t="shared" ref="X125:Y125" si="22">X126+X129+X166+X175+X178+X181+X184</f>
        <v>13515.6</v>
      </c>
      <c r="Y125" s="24">
        <f t="shared" si="22"/>
        <v>1312.2</v>
      </c>
      <c r="Z125" s="24">
        <f t="shared" ref="Z125" si="23">Z126+Z129+Z166+Z175+Z178+Z181+Z184</f>
        <v>1876</v>
      </c>
      <c r="AA125" s="24">
        <f t="shared" si="20"/>
        <v>12274.39</v>
      </c>
      <c r="AB125" s="24">
        <f t="shared" si="20"/>
        <v>3500.6149999999998</v>
      </c>
      <c r="AC125" s="24">
        <f t="shared" si="20"/>
        <v>4187</v>
      </c>
      <c r="AD125" s="24">
        <f t="shared" si="20"/>
        <v>2379</v>
      </c>
      <c r="AE125" s="24">
        <f t="shared" ref="AE125:AF125" si="24">AE126+AE129+AE166+AE175+AE178+AE181+AE184</f>
        <v>684678</v>
      </c>
      <c r="AF125" s="24">
        <f t="shared" si="24"/>
        <v>2627</v>
      </c>
      <c r="AG125" s="26">
        <f t="shared" si="18"/>
        <v>0.27303197671988433</v>
      </c>
      <c r="AH125" s="27"/>
      <c r="AI125" s="43"/>
    </row>
    <row r="126" spans="1:35" x14ac:dyDescent="0.25">
      <c r="A126" s="12">
        <v>1</v>
      </c>
      <c r="B126" s="21" t="s">
        <v>101</v>
      </c>
      <c r="C126" s="24">
        <v>838776.86</v>
      </c>
      <c r="D126" s="25">
        <f>SUM(E126:AF126)</f>
        <v>249813.72</v>
      </c>
      <c r="E126" s="24">
        <f t="shared" ref="E126:K126" si="25">E127+E128</f>
        <v>37257</v>
      </c>
      <c r="F126" s="24">
        <f t="shared" si="25"/>
        <v>3828</v>
      </c>
      <c r="G126" s="24">
        <f t="shared" si="25"/>
        <v>17293</v>
      </c>
      <c r="H126" s="24">
        <f t="shared" si="25"/>
        <v>53905.48</v>
      </c>
      <c r="I126" s="24">
        <f t="shared" si="25"/>
        <v>48085.65</v>
      </c>
      <c r="J126" s="24">
        <f t="shared" si="25"/>
        <v>5393.17</v>
      </c>
      <c r="K126" s="24">
        <f t="shared" si="25"/>
        <v>12515</v>
      </c>
      <c r="L126" s="24">
        <f t="shared" ref="L126:AA126" si="26">L127+L128</f>
        <v>0</v>
      </c>
      <c r="M126" s="24">
        <f t="shared" si="26"/>
        <v>0</v>
      </c>
      <c r="N126" s="24">
        <f t="shared" si="26"/>
        <v>0</v>
      </c>
      <c r="O126" s="24">
        <f t="shared" si="26"/>
        <v>55228.4</v>
      </c>
      <c r="P126" s="24">
        <f t="shared" si="26"/>
        <v>5748.1</v>
      </c>
      <c r="Q126" s="24">
        <f t="shared" si="26"/>
        <v>3392.4</v>
      </c>
      <c r="R126" s="24">
        <f t="shared" si="26"/>
        <v>3618</v>
      </c>
      <c r="S126" s="24">
        <f t="shared" si="26"/>
        <v>3549.52</v>
      </c>
      <c r="T126" s="24">
        <f t="shared" si="26"/>
        <v>0</v>
      </c>
      <c r="U126" s="24">
        <f t="shared" si="26"/>
        <v>0</v>
      </c>
      <c r="V126" s="24">
        <f t="shared" si="26"/>
        <v>0</v>
      </c>
      <c r="W126" s="24">
        <f t="shared" si="26"/>
        <v>0</v>
      </c>
      <c r="X126" s="24">
        <f t="shared" si="26"/>
        <v>0</v>
      </c>
      <c r="Y126" s="24">
        <f t="shared" si="26"/>
        <v>0</v>
      </c>
      <c r="Z126" s="24">
        <f t="shared" si="26"/>
        <v>0</v>
      </c>
      <c r="AA126" s="24">
        <f t="shared" si="26"/>
        <v>0</v>
      </c>
      <c r="AB126" s="24">
        <f t="shared" ref="AB126" si="27">AB127+AB128</f>
        <v>0</v>
      </c>
      <c r="AC126" s="24">
        <f t="shared" ref="AC126" si="28">AC127+AC128</f>
        <v>0</v>
      </c>
      <c r="AD126" s="24">
        <f t="shared" ref="AD126:AF126" si="29">AD127+AD128</f>
        <v>0</v>
      </c>
      <c r="AE126" s="24">
        <f t="shared" si="29"/>
        <v>0</v>
      </c>
      <c r="AF126" s="24">
        <f t="shared" si="29"/>
        <v>0</v>
      </c>
      <c r="AG126" s="26">
        <f t="shared" si="18"/>
        <v>0.2978309630525573</v>
      </c>
      <c r="AH126" s="27"/>
    </row>
    <row r="127" spans="1:35" x14ac:dyDescent="0.25">
      <c r="A127" s="19" t="s">
        <v>108</v>
      </c>
      <c r="B127" s="37" t="s">
        <v>109</v>
      </c>
      <c r="C127" s="23">
        <v>654070.55999999994</v>
      </c>
      <c r="D127" s="39">
        <f t="shared" si="19"/>
        <v>226520</v>
      </c>
      <c r="E127" s="38">
        <v>32277</v>
      </c>
      <c r="F127" s="38">
        <v>3828</v>
      </c>
      <c r="G127" s="38">
        <v>10743</v>
      </c>
      <c r="H127" s="38">
        <v>53905.48</v>
      </c>
      <c r="I127" s="38">
        <v>45866.33</v>
      </c>
      <c r="J127" s="38">
        <f>3016.7+1576.47+800</f>
        <v>5393.17</v>
      </c>
      <c r="K127" s="38">
        <v>12515</v>
      </c>
      <c r="L127" s="38"/>
      <c r="M127" s="38"/>
      <c r="N127" s="38"/>
      <c r="O127" s="38">
        <f>46135</f>
        <v>46135</v>
      </c>
      <c r="P127" s="38">
        <v>5748.1</v>
      </c>
      <c r="Q127" s="38">
        <v>3392.4</v>
      </c>
      <c r="R127" s="38">
        <v>3167</v>
      </c>
      <c r="S127" s="38">
        <v>3549.52</v>
      </c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0">
        <f t="shared" si="18"/>
        <v>0.34632349145939245</v>
      </c>
      <c r="AH127" s="23"/>
    </row>
    <row r="128" spans="1:35" x14ac:dyDescent="0.25">
      <c r="A128" s="19" t="s">
        <v>110</v>
      </c>
      <c r="B128" s="37" t="s">
        <v>111</v>
      </c>
      <c r="C128" s="23">
        <v>184706.3</v>
      </c>
      <c r="D128" s="39">
        <f t="shared" si="19"/>
        <v>23293.72</v>
      </c>
      <c r="E128" s="38">
        <v>4980</v>
      </c>
      <c r="F128" s="38"/>
      <c r="G128" s="38">
        <v>6550</v>
      </c>
      <c r="H128" s="38"/>
      <c r="I128" s="38">
        <v>2219.3200000000002</v>
      </c>
      <c r="J128" s="79"/>
      <c r="K128" s="79"/>
      <c r="L128" s="38"/>
      <c r="M128" s="38"/>
      <c r="N128" s="38"/>
      <c r="O128" s="38">
        <v>9093.4</v>
      </c>
      <c r="P128" s="38"/>
      <c r="Q128" s="38"/>
      <c r="R128" s="38">
        <v>451</v>
      </c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0">
        <f t="shared" si="18"/>
        <v>0.12611221165710104</v>
      </c>
      <c r="AH128" s="23"/>
    </row>
    <row r="129" spans="1:35" s="29" customFormat="1" ht="33" x14ac:dyDescent="0.25">
      <c r="A129" s="12">
        <v>2</v>
      </c>
      <c r="B129" s="21" t="s">
        <v>112</v>
      </c>
      <c r="C129" s="24">
        <v>3466940.03</v>
      </c>
      <c r="D129" s="25">
        <f t="shared" si="19"/>
        <v>930795.10200000007</v>
      </c>
      <c r="E129" s="24">
        <f t="shared" ref="E129:K129" si="30">E130+E134+E135+E136</f>
        <v>746</v>
      </c>
      <c r="F129" s="24">
        <f t="shared" si="30"/>
        <v>52169</v>
      </c>
      <c r="G129" s="24">
        <f t="shared" si="30"/>
        <v>195</v>
      </c>
      <c r="H129" s="24">
        <f t="shared" si="30"/>
        <v>0</v>
      </c>
      <c r="I129" s="24">
        <f>I130+I134+I135+I136</f>
        <v>29776.639999999999</v>
      </c>
      <c r="J129" s="24">
        <f t="shared" si="30"/>
        <v>221.53700000000001</v>
      </c>
      <c r="K129" s="24">
        <f t="shared" si="30"/>
        <v>17800.2</v>
      </c>
      <c r="L129" s="24">
        <f t="shared" ref="L129:AA129" si="31">L130+L134+L135+L136</f>
        <v>0</v>
      </c>
      <c r="M129" s="24">
        <f t="shared" si="31"/>
        <v>0</v>
      </c>
      <c r="N129" s="24">
        <f t="shared" si="31"/>
        <v>999.31</v>
      </c>
      <c r="O129" s="24">
        <f t="shared" si="31"/>
        <v>26731.800000000003</v>
      </c>
      <c r="P129" s="24">
        <f t="shared" si="31"/>
        <v>3044.5</v>
      </c>
      <c r="Q129" s="24">
        <f t="shared" si="31"/>
        <v>4294.3600000000006</v>
      </c>
      <c r="R129" s="24">
        <f t="shared" si="31"/>
        <v>2328.4</v>
      </c>
      <c r="S129" s="24">
        <f t="shared" si="31"/>
        <v>12.695</v>
      </c>
      <c r="T129" s="24">
        <f t="shared" si="31"/>
        <v>6305.07</v>
      </c>
      <c r="U129" s="24">
        <f t="shared" si="31"/>
        <v>1900.2</v>
      </c>
      <c r="V129" s="24">
        <f t="shared" si="31"/>
        <v>8140.2</v>
      </c>
      <c r="W129" s="24">
        <f>W130+W134+W135+W136</f>
        <v>57468</v>
      </c>
      <c r="X129" s="24">
        <f>X130+X134+X135+X136</f>
        <v>13515.6</v>
      </c>
      <c r="Y129" s="24">
        <f t="shared" si="31"/>
        <v>1312.2</v>
      </c>
      <c r="Z129" s="24">
        <f t="shared" si="31"/>
        <v>1876</v>
      </c>
      <c r="AA129" s="24">
        <f t="shared" si="31"/>
        <v>12274.39</v>
      </c>
      <c r="AB129" s="24">
        <f t="shared" ref="AB129" si="32">AB130+AB134+AB135+AB136</f>
        <v>0</v>
      </c>
      <c r="AC129" s="24">
        <f t="shared" ref="AC129" si="33">AC130+AC134+AC135+AC136</f>
        <v>0</v>
      </c>
      <c r="AD129" s="24">
        <f t="shared" ref="AD129:AF129" si="34">AD130+AD134+AD135+AD136</f>
        <v>2379</v>
      </c>
      <c r="AE129" s="24">
        <f t="shared" si="34"/>
        <v>684678</v>
      </c>
      <c r="AF129" s="24">
        <f t="shared" si="34"/>
        <v>2627</v>
      </c>
      <c r="AG129" s="26">
        <f t="shared" si="18"/>
        <v>0.26847741638034628</v>
      </c>
      <c r="AH129" s="27"/>
      <c r="AI129" s="28"/>
    </row>
    <row r="130" spans="1:35" ht="33" x14ac:dyDescent="0.25">
      <c r="A130" s="45" t="s">
        <v>113</v>
      </c>
      <c r="B130" s="37" t="s">
        <v>114</v>
      </c>
      <c r="C130" s="38">
        <v>2273237</v>
      </c>
      <c r="D130" s="25">
        <f t="shared" si="19"/>
        <v>679308.3</v>
      </c>
      <c r="E130" s="38">
        <f t="shared" ref="E130:K130" si="35">E131+E132+E133</f>
        <v>0</v>
      </c>
      <c r="F130" s="38">
        <f t="shared" si="35"/>
        <v>0</v>
      </c>
      <c r="G130" s="38">
        <f t="shared" si="35"/>
        <v>0</v>
      </c>
      <c r="H130" s="38">
        <f t="shared" si="35"/>
        <v>0</v>
      </c>
      <c r="I130" s="38">
        <f t="shared" si="35"/>
        <v>0</v>
      </c>
      <c r="J130" s="38">
        <f t="shared" si="35"/>
        <v>0</v>
      </c>
      <c r="K130" s="38">
        <f t="shared" si="35"/>
        <v>1707.4</v>
      </c>
      <c r="L130" s="38">
        <f t="shared" ref="L130:T130" si="36">L131+L132+L133</f>
        <v>0</v>
      </c>
      <c r="M130" s="79">
        <f t="shared" si="36"/>
        <v>0</v>
      </c>
      <c r="N130" s="79">
        <f t="shared" si="36"/>
        <v>0</v>
      </c>
      <c r="O130" s="38">
        <f t="shared" si="36"/>
        <v>13.4</v>
      </c>
      <c r="P130" s="38">
        <f t="shared" si="36"/>
        <v>171</v>
      </c>
      <c r="Q130" s="38">
        <f t="shared" si="36"/>
        <v>630</v>
      </c>
      <c r="R130" s="38">
        <f t="shared" si="36"/>
        <v>21.9</v>
      </c>
      <c r="S130" s="38">
        <f t="shared" si="36"/>
        <v>0</v>
      </c>
      <c r="T130" s="38">
        <f t="shared" si="36"/>
        <v>0</v>
      </c>
      <c r="U130" s="38">
        <f t="shared" ref="U130" si="37">U131+U132+U133</f>
        <v>0</v>
      </c>
      <c r="V130" s="38">
        <f t="shared" ref="V130:AA130" si="38">V131+V132+V133</f>
        <v>70.7</v>
      </c>
      <c r="W130" s="38">
        <f t="shared" si="38"/>
        <v>4367.8999999999996</v>
      </c>
      <c r="X130" s="38">
        <f t="shared" si="38"/>
        <v>2371</v>
      </c>
      <c r="Y130" s="38">
        <f t="shared" si="38"/>
        <v>0</v>
      </c>
      <c r="Z130" s="38">
        <f t="shared" si="38"/>
        <v>0</v>
      </c>
      <c r="AA130" s="38">
        <f t="shared" si="38"/>
        <v>2107</v>
      </c>
      <c r="AB130" s="38">
        <f t="shared" ref="AB130" si="39">AB131+AB132+AB133</f>
        <v>0</v>
      </c>
      <c r="AC130" s="38">
        <f t="shared" ref="AC130" si="40">AC131+AC132+AC133</f>
        <v>0</v>
      </c>
      <c r="AD130" s="38">
        <f t="shared" ref="AD130:AF130" si="41">AD131+AD132+AD133</f>
        <v>0</v>
      </c>
      <c r="AE130" s="38">
        <f t="shared" si="41"/>
        <v>667848</v>
      </c>
      <c r="AF130" s="38">
        <f t="shared" si="41"/>
        <v>0</v>
      </c>
      <c r="AG130" s="40">
        <f t="shared" si="18"/>
        <v>0.29882863071470334</v>
      </c>
      <c r="AH130" s="23"/>
    </row>
    <row r="131" spans="1:35" ht="49.5" x14ac:dyDescent="0.25">
      <c r="A131" s="46"/>
      <c r="B131" s="47" t="s">
        <v>115</v>
      </c>
      <c r="C131" s="51">
        <v>2229950</v>
      </c>
      <c r="D131" s="48">
        <f t="shared" si="19"/>
        <v>667848</v>
      </c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51"/>
      <c r="P131" s="38"/>
      <c r="Q131" s="38"/>
      <c r="R131" s="38"/>
      <c r="S131" s="38"/>
      <c r="T131" s="38"/>
      <c r="U131" s="38"/>
      <c r="V131" s="38"/>
      <c r="W131" s="51"/>
      <c r="X131" s="38"/>
      <c r="Y131" s="38"/>
      <c r="Z131" s="38"/>
      <c r="AA131" s="51"/>
      <c r="AB131" s="38"/>
      <c r="AC131" s="38"/>
      <c r="AD131" s="38"/>
      <c r="AE131" s="51">
        <v>667848</v>
      </c>
      <c r="AF131" s="38"/>
      <c r="AG131" s="49">
        <v>0</v>
      </c>
      <c r="AH131" s="23"/>
    </row>
    <row r="132" spans="1:35" ht="53.25" customHeight="1" x14ac:dyDescent="0.25">
      <c r="A132" s="46"/>
      <c r="B132" s="47" t="s">
        <v>116</v>
      </c>
      <c r="C132" s="51">
        <v>37652</v>
      </c>
      <c r="D132" s="48">
        <f t="shared" si="19"/>
        <v>9777</v>
      </c>
      <c r="E132" s="38"/>
      <c r="F132" s="38"/>
      <c r="G132" s="38"/>
      <c r="H132" s="38"/>
      <c r="I132" s="38"/>
      <c r="J132" s="38"/>
      <c r="K132" s="38">
        <v>1707.4</v>
      </c>
      <c r="L132" s="38"/>
      <c r="M132" s="38"/>
      <c r="N132" s="38"/>
      <c r="O132" s="51">
        <f>13.4</f>
        <v>13.4</v>
      </c>
      <c r="P132" s="51">
        <v>171</v>
      </c>
      <c r="Q132" s="38">
        <v>630</v>
      </c>
      <c r="R132" s="51">
        <v>21.9</v>
      </c>
      <c r="S132" s="38"/>
      <c r="T132" s="38"/>
      <c r="U132" s="38"/>
      <c r="V132" s="51">
        <v>70.7</v>
      </c>
      <c r="W132" s="51">
        <v>3449.6</v>
      </c>
      <c r="X132" s="51">
        <v>1606</v>
      </c>
      <c r="Y132" s="38"/>
      <c r="Z132" s="38"/>
      <c r="AA132" s="51">
        <v>2107</v>
      </c>
      <c r="AB132" s="38"/>
      <c r="AC132" s="38"/>
      <c r="AD132" s="38"/>
      <c r="AE132" s="51"/>
      <c r="AF132" s="38"/>
      <c r="AG132" s="49">
        <f>D132/C132</f>
        <v>0.25966748114309995</v>
      </c>
      <c r="AH132" s="23"/>
    </row>
    <row r="133" spans="1:35" ht="27.75" customHeight="1" x14ac:dyDescent="0.25">
      <c r="A133" s="46"/>
      <c r="B133" s="50" t="s">
        <v>117</v>
      </c>
      <c r="C133" s="51">
        <v>5635</v>
      </c>
      <c r="D133" s="48">
        <f t="shared" si="19"/>
        <v>1683.3</v>
      </c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80"/>
      <c r="P133" s="38"/>
      <c r="Q133" s="38"/>
      <c r="R133" s="38"/>
      <c r="S133" s="38"/>
      <c r="T133" s="38"/>
      <c r="U133" s="38"/>
      <c r="V133" s="38"/>
      <c r="W133" s="51">
        <v>918.3</v>
      </c>
      <c r="X133" s="51">
        <v>765</v>
      </c>
      <c r="Y133" s="38"/>
      <c r="Z133" s="38"/>
      <c r="AA133" s="51"/>
      <c r="AB133" s="38"/>
      <c r="AC133" s="38"/>
      <c r="AD133" s="38"/>
      <c r="AE133" s="51"/>
      <c r="AF133" s="38"/>
      <c r="AG133" s="49">
        <f>D133/C133</f>
        <v>0.29872227151730257</v>
      </c>
      <c r="AH133" s="23"/>
    </row>
    <row r="134" spans="1:35" x14ac:dyDescent="0.25">
      <c r="A134" s="45" t="s">
        <v>118</v>
      </c>
      <c r="B134" s="37" t="s">
        <v>119</v>
      </c>
      <c r="C134" s="38">
        <v>0</v>
      </c>
      <c r="D134" s="39">
        <f t="shared" si="19"/>
        <v>0</v>
      </c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79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0">
        <v>0</v>
      </c>
      <c r="AH134" s="23"/>
    </row>
    <row r="135" spans="1:35" x14ac:dyDescent="0.25">
      <c r="A135" s="45" t="s">
        <v>120</v>
      </c>
      <c r="B135" s="37" t="s">
        <v>121</v>
      </c>
      <c r="C135" s="38">
        <v>277964.83999999997</v>
      </c>
      <c r="D135" s="39">
        <f t="shared" si="19"/>
        <v>118964.86</v>
      </c>
      <c r="E135" s="38">
        <v>746</v>
      </c>
      <c r="F135" s="38">
        <f>3060+2710+1743</f>
        <v>7513</v>
      </c>
      <c r="G135" s="38"/>
      <c r="H135" s="38"/>
      <c r="I135" s="38"/>
      <c r="J135" s="38"/>
      <c r="K135" s="38">
        <v>1788.83</v>
      </c>
      <c r="L135" s="38"/>
      <c r="M135" s="38"/>
      <c r="N135" s="38">
        <v>0</v>
      </c>
      <c r="O135" s="79"/>
      <c r="P135" s="38">
        <v>2490.8000000000002</v>
      </c>
      <c r="Q135" s="38">
        <v>1894.34</v>
      </c>
      <c r="R135" s="38">
        <v>848.2</v>
      </c>
      <c r="S135" s="38"/>
      <c r="T135" s="38"/>
      <c r="U135" s="38">
        <v>1483</v>
      </c>
      <c r="V135" s="38">
        <f>3334.5+4200.7</f>
        <v>7535.2</v>
      </c>
      <c r="W135" s="38">
        <f>44552.1+6792.8</f>
        <v>51344.9</v>
      </c>
      <c r="X135" s="38">
        <f>11037</f>
        <v>11037</v>
      </c>
      <c r="Y135" s="38">
        <v>1312.2</v>
      </c>
      <c r="Z135" s="38">
        <v>1853</v>
      </c>
      <c r="AA135" s="38">
        <v>10167.39</v>
      </c>
      <c r="AB135" s="38"/>
      <c r="AC135" s="38"/>
      <c r="AD135" s="38">
        <v>2379</v>
      </c>
      <c r="AE135" s="38">
        <v>16572</v>
      </c>
      <c r="AF135" s="38"/>
      <c r="AG135" s="40">
        <f>D135/C135</f>
        <v>0.42798528044050471</v>
      </c>
      <c r="AH135" s="23"/>
    </row>
    <row r="136" spans="1:35" x14ac:dyDescent="0.25">
      <c r="A136" s="45" t="s">
        <v>122</v>
      </c>
      <c r="B136" s="37" t="s">
        <v>123</v>
      </c>
      <c r="C136" s="38">
        <v>915738.22</v>
      </c>
      <c r="D136" s="39">
        <f t="shared" si="19"/>
        <v>132521.94199999998</v>
      </c>
      <c r="E136" s="38"/>
      <c r="F136" s="38">
        <f>43682+974</f>
        <v>44656</v>
      </c>
      <c r="G136" s="38">
        <v>195</v>
      </c>
      <c r="H136" s="38"/>
      <c r="I136" s="70">
        <v>29776.639999999999</v>
      </c>
      <c r="J136" s="38">
        <v>221.53700000000001</v>
      </c>
      <c r="K136" s="38">
        <f>14303.97</f>
        <v>14303.97</v>
      </c>
      <c r="L136" s="38"/>
      <c r="M136" s="38"/>
      <c r="N136" s="79">
        <v>999.31</v>
      </c>
      <c r="O136" s="38">
        <f>23342+3376.4</f>
        <v>26718.400000000001</v>
      </c>
      <c r="P136" s="38">
        <v>382.7</v>
      </c>
      <c r="Q136" s="38">
        <f>54.16+1715.86</f>
        <v>1770.02</v>
      </c>
      <c r="R136" s="38">
        <v>1458.3</v>
      </c>
      <c r="S136" s="38">
        <v>12.695</v>
      </c>
      <c r="T136" s="38">
        <v>6305.07</v>
      </c>
      <c r="U136" s="38">
        <v>417.2</v>
      </c>
      <c r="V136" s="38">
        <v>534.29999999999995</v>
      </c>
      <c r="W136" s="38">
        <v>1755.2</v>
      </c>
      <c r="X136" s="38">
        <f>14+93.6</f>
        <v>107.6</v>
      </c>
      <c r="Y136" s="38"/>
      <c r="Z136" s="38">
        <v>23</v>
      </c>
      <c r="AA136" s="38"/>
      <c r="AB136" s="38"/>
      <c r="AC136" s="38"/>
      <c r="AD136" s="38"/>
      <c r="AE136" s="38">
        <v>258</v>
      </c>
      <c r="AF136" s="38">
        <v>2627</v>
      </c>
      <c r="AG136" s="40">
        <f>D136/C136</f>
        <v>0.14471596697143424</v>
      </c>
      <c r="AH136" s="23"/>
    </row>
    <row r="137" spans="1:35" s="29" customFormat="1" hidden="1" x14ac:dyDescent="0.25">
      <c r="A137" s="42"/>
      <c r="B137" s="21" t="s">
        <v>124</v>
      </c>
      <c r="C137" s="24"/>
      <c r="D137" s="25">
        <f t="shared" si="19"/>
        <v>0</v>
      </c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6"/>
      <c r="AH137" s="27"/>
      <c r="AI137" s="28"/>
    </row>
    <row r="138" spans="1:35" s="54" customFormat="1" hidden="1" x14ac:dyDescent="0.25">
      <c r="A138" s="46" t="s">
        <v>125</v>
      </c>
      <c r="B138" s="50" t="s">
        <v>126</v>
      </c>
      <c r="C138" s="51"/>
      <c r="D138" s="48">
        <f t="shared" si="19"/>
        <v>0</v>
      </c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49" t="e">
        <f>D138/C138</f>
        <v>#DIV/0!</v>
      </c>
      <c r="AH138" s="52"/>
      <c r="AI138" s="53"/>
    </row>
    <row r="139" spans="1:35" ht="33" hidden="1" x14ac:dyDescent="0.25">
      <c r="A139" s="45"/>
      <c r="B139" s="37" t="s">
        <v>114</v>
      </c>
      <c r="C139" s="38"/>
      <c r="D139" s="39">
        <f t="shared" si="19"/>
        <v>0</v>
      </c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0" t="e">
        <f>D139/C139</f>
        <v>#DIV/0!</v>
      </c>
      <c r="AH139" s="23"/>
    </row>
    <row r="140" spans="1:35" ht="49.5" hidden="1" x14ac:dyDescent="0.25">
      <c r="A140" s="46"/>
      <c r="B140" s="47" t="s">
        <v>115</v>
      </c>
      <c r="C140" s="38"/>
      <c r="D140" s="39">
        <f t="shared" si="19"/>
        <v>0</v>
      </c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9">
        <v>0</v>
      </c>
      <c r="AH140" s="23"/>
    </row>
    <row r="141" spans="1:35" ht="53.25" hidden="1" customHeight="1" x14ac:dyDescent="0.25">
      <c r="A141" s="46"/>
      <c r="B141" s="47" t="s">
        <v>116</v>
      </c>
      <c r="C141" s="23"/>
      <c r="D141" s="39">
        <f t="shared" si="19"/>
        <v>0</v>
      </c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9" t="e">
        <f>D141/C141</f>
        <v>#DIV/0!</v>
      </c>
      <c r="AH141" s="23"/>
    </row>
    <row r="142" spans="1:35" ht="27.75" hidden="1" customHeight="1" x14ac:dyDescent="0.25">
      <c r="A142" s="46"/>
      <c r="B142" s="50" t="s">
        <v>117</v>
      </c>
      <c r="C142" s="23"/>
      <c r="D142" s="39">
        <f t="shared" si="19"/>
        <v>0</v>
      </c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9" t="e">
        <f>D142/C142</f>
        <v>#DIV/0!</v>
      </c>
      <c r="AH142" s="23"/>
    </row>
    <row r="143" spans="1:35" hidden="1" x14ac:dyDescent="0.25">
      <c r="A143" s="45"/>
      <c r="B143" s="37" t="s">
        <v>119</v>
      </c>
      <c r="C143" s="38"/>
      <c r="D143" s="39">
        <f t="shared" si="19"/>
        <v>0</v>
      </c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0">
        <v>0</v>
      </c>
      <c r="AH143" s="23"/>
    </row>
    <row r="144" spans="1:35" hidden="1" x14ac:dyDescent="0.25">
      <c r="A144" s="45"/>
      <c r="B144" s="37" t="s">
        <v>121</v>
      </c>
      <c r="C144" s="38"/>
      <c r="D144" s="39">
        <f t="shared" si="19"/>
        <v>0</v>
      </c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0" t="e">
        <f>D144/C144</f>
        <v>#DIV/0!</v>
      </c>
      <c r="AH144" s="23"/>
    </row>
    <row r="145" spans="1:35" hidden="1" x14ac:dyDescent="0.25">
      <c r="A145" s="45"/>
      <c r="B145" s="37" t="s">
        <v>123</v>
      </c>
      <c r="C145" s="38"/>
      <c r="D145" s="39">
        <f t="shared" si="19"/>
        <v>0</v>
      </c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0">
        <v>0</v>
      </c>
      <c r="AH145" s="23"/>
    </row>
    <row r="146" spans="1:35" s="54" customFormat="1" hidden="1" x14ac:dyDescent="0.25">
      <c r="A146" s="46" t="s">
        <v>127</v>
      </c>
      <c r="B146" s="50" t="s">
        <v>128</v>
      </c>
      <c r="C146" s="51"/>
      <c r="D146" s="48">
        <f t="shared" si="19"/>
        <v>0</v>
      </c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49" t="e">
        <f>D146/C146</f>
        <v>#DIV/0!</v>
      </c>
      <c r="AH146" s="52"/>
      <c r="AI146" s="53"/>
    </row>
    <row r="147" spans="1:35" ht="33" hidden="1" x14ac:dyDescent="0.25">
      <c r="A147" s="45"/>
      <c r="B147" s="37" t="s">
        <v>114</v>
      </c>
      <c r="C147" s="38"/>
      <c r="D147" s="39">
        <f t="shared" si="19"/>
        <v>0</v>
      </c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0" t="e">
        <f>D147/C147</f>
        <v>#DIV/0!</v>
      </c>
      <c r="AH147" s="23"/>
    </row>
    <row r="148" spans="1:35" ht="49.5" hidden="1" x14ac:dyDescent="0.25">
      <c r="A148" s="46"/>
      <c r="B148" s="47" t="s">
        <v>115</v>
      </c>
      <c r="C148" s="38"/>
      <c r="D148" s="39">
        <f t="shared" si="19"/>
        <v>0</v>
      </c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9">
        <v>0</v>
      </c>
      <c r="AH148" s="23"/>
    </row>
    <row r="149" spans="1:35" ht="53.25" hidden="1" customHeight="1" x14ac:dyDescent="0.25">
      <c r="A149" s="46"/>
      <c r="B149" s="47" t="s">
        <v>116</v>
      </c>
      <c r="C149" s="38"/>
      <c r="D149" s="39">
        <f t="shared" si="19"/>
        <v>0</v>
      </c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9">
        <v>0</v>
      </c>
      <c r="AH149" s="23"/>
    </row>
    <row r="150" spans="1:35" ht="27.75" hidden="1" customHeight="1" x14ac:dyDescent="0.25">
      <c r="A150" s="46"/>
      <c r="B150" s="50" t="s">
        <v>117</v>
      </c>
      <c r="C150" s="38"/>
      <c r="D150" s="39">
        <f t="shared" si="19"/>
        <v>0</v>
      </c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9" t="e">
        <f>D150/C150</f>
        <v>#DIV/0!</v>
      </c>
      <c r="AH150" s="23"/>
    </row>
    <row r="151" spans="1:35" hidden="1" x14ac:dyDescent="0.25">
      <c r="A151" s="45"/>
      <c r="B151" s="37" t="s">
        <v>119</v>
      </c>
      <c r="C151" s="38"/>
      <c r="D151" s="39">
        <f t="shared" si="19"/>
        <v>0</v>
      </c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0">
        <v>0</v>
      </c>
      <c r="AH151" s="23"/>
    </row>
    <row r="152" spans="1:35" hidden="1" x14ac:dyDescent="0.25">
      <c r="A152" s="45"/>
      <c r="B152" s="37" t="s">
        <v>121</v>
      </c>
      <c r="C152" s="38"/>
      <c r="D152" s="39">
        <f t="shared" si="19"/>
        <v>0</v>
      </c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0" t="e">
        <f>D152/C152</f>
        <v>#DIV/0!</v>
      </c>
      <c r="AH152" s="23"/>
    </row>
    <row r="153" spans="1:35" hidden="1" x14ac:dyDescent="0.25">
      <c r="A153" s="45"/>
      <c r="B153" s="37" t="s">
        <v>123</v>
      </c>
      <c r="C153" s="38"/>
      <c r="D153" s="39">
        <f t="shared" si="19"/>
        <v>0</v>
      </c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0">
        <v>0</v>
      </c>
      <c r="AH153" s="23"/>
    </row>
    <row r="154" spans="1:35" s="54" customFormat="1" ht="33" hidden="1" x14ac:dyDescent="0.25">
      <c r="A154" s="46" t="s">
        <v>129</v>
      </c>
      <c r="B154" s="50" t="s">
        <v>130</v>
      </c>
      <c r="C154" s="51"/>
      <c r="D154" s="48">
        <f t="shared" si="19"/>
        <v>0</v>
      </c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49" t="e">
        <f>D154/C154</f>
        <v>#DIV/0!</v>
      </c>
      <c r="AH154" s="52"/>
      <c r="AI154" s="53"/>
    </row>
    <row r="155" spans="1:35" hidden="1" x14ac:dyDescent="0.25">
      <c r="A155" s="45"/>
      <c r="B155" s="37" t="s">
        <v>119</v>
      </c>
      <c r="C155" s="38"/>
      <c r="D155" s="39">
        <f t="shared" si="19"/>
        <v>0</v>
      </c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0">
        <v>0</v>
      </c>
      <c r="AH155" s="23"/>
    </row>
    <row r="156" spans="1:35" hidden="1" x14ac:dyDescent="0.25">
      <c r="A156" s="45"/>
      <c r="B156" s="37" t="s">
        <v>121</v>
      </c>
      <c r="C156" s="23"/>
      <c r="D156" s="39">
        <f t="shared" si="19"/>
        <v>0</v>
      </c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0" t="e">
        <f>D156/C156</f>
        <v>#DIV/0!</v>
      </c>
      <c r="AH156" s="23"/>
    </row>
    <row r="157" spans="1:35" hidden="1" x14ac:dyDescent="0.25">
      <c r="A157" s="45"/>
      <c r="B157" s="37" t="s">
        <v>123</v>
      </c>
      <c r="C157" s="23"/>
      <c r="D157" s="39">
        <f t="shared" ref="D157:D188" si="42">SUM(E157:AF157)</f>
        <v>0</v>
      </c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0" t="e">
        <f>D157/C157</f>
        <v>#DIV/0!</v>
      </c>
      <c r="AH157" s="23"/>
    </row>
    <row r="158" spans="1:35" s="54" customFormat="1" hidden="1" x14ac:dyDescent="0.25">
      <c r="A158" s="46" t="s">
        <v>131</v>
      </c>
      <c r="B158" s="50" t="s">
        <v>132</v>
      </c>
      <c r="C158" s="51"/>
      <c r="D158" s="48">
        <f t="shared" si="42"/>
        <v>0</v>
      </c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49" t="e">
        <f>D158/C158</f>
        <v>#DIV/0!</v>
      </c>
      <c r="AH158" s="52"/>
      <c r="AI158" s="53"/>
    </row>
    <row r="159" spans="1:35" hidden="1" x14ac:dyDescent="0.25">
      <c r="A159" s="45"/>
      <c r="B159" s="37" t="s">
        <v>119</v>
      </c>
      <c r="C159" s="38"/>
      <c r="D159" s="39">
        <f t="shared" si="42"/>
        <v>0</v>
      </c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0">
        <v>0</v>
      </c>
      <c r="AH159" s="23"/>
    </row>
    <row r="160" spans="1:35" hidden="1" x14ac:dyDescent="0.25">
      <c r="A160" s="45"/>
      <c r="B160" s="37" t="s">
        <v>121</v>
      </c>
      <c r="C160" s="38"/>
      <c r="D160" s="39">
        <f t="shared" si="42"/>
        <v>0</v>
      </c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0" t="e">
        <f>D160/C160</f>
        <v>#DIV/0!</v>
      </c>
      <c r="AH160" s="23"/>
    </row>
    <row r="161" spans="1:35" hidden="1" x14ac:dyDescent="0.25">
      <c r="A161" s="45"/>
      <c r="B161" s="37" t="s">
        <v>123</v>
      </c>
      <c r="C161" s="38"/>
      <c r="D161" s="39">
        <f t="shared" si="42"/>
        <v>0</v>
      </c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0" t="e">
        <f>D161/C161</f>
        <v>#DIV/0!</v>
      </c>
      <c r="AH161" s="23"/>
    </row>
    <row r="162" spans="1:35" s="54" customFormat="1" hidden="1" x14ac:dyDescent="0.25">
      <c r="A162" s="46" t="s">
        <v>133</v>
      </c>
      <c r="B162" s="50" t="s">
        <v>134</v>
      </c>
      <c r="C162" s="51"/>
      <c r="D162" s="48">
        <f t="shared" si="42"/>
        <v>0</v>
      </c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49" t="e">
        <f>D162/C162</f>
        <v>#DIV/0!</v>
      </c>
      <c r="AH162" s="52"/>
      <c r="AI162" s="53"/>
    </row>
    <row r="163" spans="1:35" hidden="1" x14ac:dyDescent="0.25">
      <c r="A163" s="45"/>
      <c r="B163" s="37" t="s">
        <v>119</v>
      </c>
      <c r="C163" s="38"/>
      <c r="D163" s="39">
        <f t="shared" si="42"/>
        <v>0</v>
      </c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0">
        <v>0</v>
      </c>
      <c r="AH163" s="23"/>
    </row>
    <row r="164" spans="1:35" hidden="1" x14ac:dyDescent="0.25">
      <c r="A164" s="45"/>
      <c r="B164" s="37" t="s">
        <v>121</v>
      </c>
      <c r="C164" s="38"/>
      <c r="D164" s="39">
        <f t="shared" si="42"/>
        <v>0</v>
      </c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0" t="e">
        <f t="shared" ref="AG164:AG175" si="43">D164/C164</f>
        <v>#DIV/0!</v>
      </c>
      <c r="AH164" s="23"/>
    </row>
    <row r="165" spans="1:35" hidden="1" x14ac:dyDescent="0.25">
      <c r="A165" s="45"/>
      <c r="B165" s="37" t="s">
        <v>123</v>
      </c>
      <c r="C165" s="38"/>
      <c r="D165" s="39">
        <f t="shared" si="42"/>
        <v>0</v>
      </c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0" t="e">
        <f t="shared" si="43"/>
        <v>#DIV/0!</v>
      </c>
      <c r="AH165" s="23"/>
    </row>
    <row r="166" spans="1:35" ht="33" x14ac:dyDescent="0.25">
      <c r="A166" s="12">
        <v>3</v>
      </c>
      <c r="B166" s="21" t="s">
        <v>135</v>
      </c>
      <c r="C166" s="24">
        <v>40522.35</v>
      </c>
      <c r="D166" s="25">
        <f t="shared" si="42"/>
        <v>6273.6149999999998</v>
      </c>
      <c r="E166" s="24"/>
      <c r="F166" s="24"/>
      <c r="G166" s="24"/>
      <c r="H166" s="24"/>
      <c r="I166" s="24"/>
      <c r="J166" s="24"/>
      <c r="K166" s="24">
        <f>K167+K168</f>
        <v>0</v>
      </c>
      <c r="L166" s="24">
        <f t="shared" ref="L166:O166" si="44">L167+L168</f>
        <v>0</v>
      </c>
      <c r="M166" s="24">
        <f t="shared" si="44"/>
        <v>0</v>
      </c>
      <c r="N166" s="24">
        <f t="shared" si="44"/>
        <v>0</v>
      </c>
      <c r="O166" s="24">
        <f t="shared" si="44"/>
        <v>15.4</v>
      </c>
      <c r="P166" s="24">
        <f t="shared" ref="P166" si="45">P167+P168</f>
        <v>0</v>
      </c>
      <c r="Q166" s="24">
        <f t="shared" ref="Q166" si="46">Q167+Q168</f>
        <v>0</v>
      </c>
      <c r="R166" s="24">
        <f t="shared" ref="R166" si="47">R167+R168</f>
        <v>0</v>
      </c>
      <c r="S166" s="24">
        <f t="shared" ref="S166" si="48">S167+S168</f>
        <v>0</v>
      </c>
      <c r="T166" s="24">
        <f t="shared" ref="T166" si="49">T167+T168</f>
        <v>0</v>
      </c>
      <c r="U166" s="24">
        <f t="shared" ref="U166" si="50">U167+U168</f>
        <v>0</v>
      </c>
      <c r="V166" s="24">
        <f t="shared" ref="V166:W166" si="51">V167+V168</f>
        <v>2757.6</v>
      </c>
      <c r="W166" s="24">
        <f t="shared" si="51"/>
        <v>0</v>
      </c>
      <c r="X166" s="24">
        <f t="shared" ref="X166" si="52">X167+X168</f>
        <v>0</v>
      </c>
      <c r="Y166" s="24">
        <f t="shared" ref="Y166" si="53">Y167+Y168</f>
        <v>0</v>
      </c>
      <c r="Z166" s="24">
        <f t="shared" ref="Z166" si="54">Z167+Z168</f>
        <v>0</v>
      </c>
      <c r="AA166" s="24">
        <f t="shared" ref="AA166" si="55">AA167+AA168</f>
        <v>0</v>
      </c>
      <c r="AB166" s="24">
        <f t="shared" ref="AB166" si="56">AB167+AB168</f>
        <v>3500.6149999999998</v>
      </c>
      <c r="AC166" s="24"/>
      <c r="AD166" s="24"/>
      <c r="AE166" s="24"/>
      <c r="AF166" s="24"/>
      <c r="AG166" s="26">
        <f t="shared" si="43"/>
        <v>0.15481863712247684</v>
      </c>
      <c r="AH166" s="27"/>
    </row>
    <row r="167" spans="1:35" x14ac:dyDescent="0.25">
      <c r="A167" s="19" t="s">
        <v>136</v>
      </c>
      <c r="B167" s="37" t="s">
        <v>98</v>
      </c>
      <c r="C167" s="38">
        <v>14068.3</v>
      </c>
      <c r="D167" s="39">
        <f t="shared" si="42"/>
        <v>6258.2150000000001</v>
      </c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>
        <v>2757.6</v>
      </c>
      <c r="W167" s="38"/>
      <c r="X167" s="38"/>
      <c r="Y167" s="38"/>
      <c r="Z167" s="38"/>
      <c r="AA167" s="38"/>
      <c r="AB167" s="38">
        <v>3500.6149999999998</v>
      </c>
      <c r="AC167" s="38"/>
      <c r="AD167" s="38"/>
      <c r="AE167" s="38"/>
      <c r="AF167" s="38"/>
      <c r="AG167" s="40">
        <f t="shared" si="43"/>
        <v>0.44484514831216282</v>
      </c>
      <c r="AH167" s="23"/>
    </row>
    <row r="168" spans="1:35" x14ac:dyDescent="0.25">
      <c r="A168" s="19" t="s">
        <v>137</v>
      </c>
      <c r="B168" s="37" t="s">
        <v>99</v>
      </c>
      <c r="C168" s="38">
        <v>26454.045000000006</v>
      </c>
      <c r="D168" s="39">
        <f t="shared" si="42"/>
        <v>15.4</v>
      </c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>
        <v>15.4</v>
      </c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0">
        <f t="shared" si="43"/>
        <v>5.8214159687110223E-4</v>
      </c>
      <c r="AH168" s="23"/>
    </row>
    <row r="169" spans="1:35" s="56" customFormat="1" hidden="1" x14ac:dyDescent="0.25">
      <c r="A169" s="42">
        <v>4</v>
      </c>
      <c r="B169" s="21" t="s">
        <v>138</v>
      </c>
      <c r="C169" s="51"/>
      <c r="D169" s="25">
        <f t="shared" si="42"/>
        <v>0</v>
      </c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26" t="e">
        <f t="shared" si="43"/>
        <v>#DIV/0!</v>
      </c>
      <c r="AH169" s="52"/>
      <c r="AI169" s="55"/>
    </row>
    <row r="170" spans="1:35" s="56" customFormat="1" hidden="1" x14ac:dyDescent="0.25">
      <c r="A170" s="45" t="s">
        <v>139</v>
      </c>
      <c r="B170" s="37" t="s">
        <v>140</v>
      </c>
      <c r="C170" s="51"/>
      <c r="D170" s="25">
        <f t="shared" si="42"/>
        <v>0</v>
      </c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26" t="e">
        <f t="shared" si="43"/>
        <v>#DIV/0!</v>
      </c>
      <c r="AH170" s="52"/>
      <c r="AI170" s="55"/>
    </row>
    <row r="171" spans="1:35" s="56" customFormat="1" hidden="1" x14ac:dyDescent="0.25">
      <c r="A171" s="45" t="s">
        <v>141</v>
      </c>
      <c r="B171" s="37" t="s">
        <v>142</v>
      </c>
      <c r="C171" s="51"/>
      <c r="D171" s="25">
        <f t="shared" si="42"/>
        <v>0</v>
      </c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26" t="e">
        <f t="shared" si="43"/>
        <v>#DIV/0!</v>
      </c>
      <c r="AH171" s="52"/>
      <c r="AI171" s="55"/>
    </row>
    <row r="172" spans="1:35" s="56" customFormat="1" hidden="1" x14ac:dyDescent="0.25">
      <c r="A172" s="42">
        <v>5</v>
      </c>
      <c r="B172" s="21" t="s">
        <v>143</v>
      </c>
      <c r="C172" s="51"/>
      <c r="D172" s="25">
        <f t="shared" si="42"/>
        <v>0</v>
      </c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26" t="e">
        <f t="shared" si="43"/>
        <v>#DIV/0!</v>
      </c>
      <c r="AH172" s="52"/>
      <c r="AI172" s="55"/>
    </row>
    <row r="173" spans="1:35" s="56" customFormat="1" hidden="1" x14ac:dyDescent="0.25">
      <c r="A173" s="45" t="s">
        <v>144</v>
      </c>
      <c r="B173" s="37" t="s">
        <v>98</v>
      </c>
      <c r="C173" s="51"/>
      <c r="D173" s="25">
        <f t="shared" si="42"/>
        <v>0</v>
      </c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26" t="e">
        <f t="shared" si="43"/>
        <v>#DIV/0!</v>
      </c>
      <c r="AH173" s="52"/>
      <c r="AI173" s="55"/>
    </row>
    <row r="174" spans="1:35" s="56" customFormat="1" hidden="1" x14ac:dyDescent="0.25">
      <c r="A174" s="45" t="s">
        <v>145</v>
      </c>
      <c r="B174" s="37" t="s">
        <v>142</v>
      </c>
      <c r="C174" s="51"/>
      <c r="D174" s="25">
        <f t="shared" si="42"/>
        <v>0</v>
      </c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26" t="e">
        <f t="shared" si="43"/>
        <v>#DIV/0!</v>
      </c>
      <c r="AH174" s="52"/>
      <c r="AI174" s="55"/>
    </row>
    <row r="175" spans="1:35" x14ac:dyDescent="0.25">
      <c r="A175" s="12">
        <v>4</v>
      </c>
      <c r="B175" s="21" t="s">
        <v>146</v>
      </c>
      <c r="C175" s="24">
        <v>3200</v>
      </c>
      <c r="D175" s="25">
        <f t="shared" si="42"/>
        <v>0</v>
      </c>
      <c r="E175" s="24"/>
      <c r="F175" s="24"/>
      <c r="G175" s="24"/>
      <c r="H175" s="24"/>
      <c r="I175" s="24"/>
      <c r="J175" s="24"/>
      <c r="K175" s="24">
        <f>K176+K177</f>
        <v>0</v>
      </c>
      <c r="L175" s="24">
        <f t="shared" ref="L175:O175" si="57">L176+L177</f>
        <v>0</v>
      </c>
      <c r="M175" s="24">
        <f t="shared" si="57"/>
        <v>0</v>
      </c>
      <c r="N175" s="24">
        <f t="shared" si="57"/>
        <v>0</v>
      </c>
      <c r="O175" s="24">
        <f t="shared" si="57"/>
        <v>0</v>
      </c>
      <c r="P175" s="24">
        <f t="shared" ref="P175" si="58">P176+P177</f>
        <v>0</v>
      </c>
      <c r="Q175" s="24">
        <f t="shared" ref="Q175" si="59">Q176+Q177</f>
        <v>0</v>
      </c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6">
        <f t="shared" si="43"/>
        <v>0</v>
      </c>
      <c r="AH175" s="27"/>
    </row>
    <row r="176" spans="1:35" x14ac:dyDescent="0.25">
      <c r="A176" s="19" t="s">
        <v>139</v>
      </c>
      <c r="B176" s="37" t="s">
        <v>98</v>
      </c>
      <c r="C176" s="38"/>
      <c r="D176" s="39">
        <f t="shared" si="42"/>
        <v>0</v>
      </c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0">
        <v>0</v>
      </c>
      <c r="AH176" s="23"/>
    </row>
    <row r="177" spans="1:35" x14ac:dyDescent="0.25">
      <c r="A177" s="19" t="s">
        <v>141</v>
      </c>
      <c r="B177" s="37" t="s">
        <v>99</v>
      </c>
      <c r="C177" s="38">
        <v>3200</v>
      </c>
      <c r="D177" s="39">
        <f t="shared" si="42"/>
        <v>0</v>
      </c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40">
        <f>D177/C177</f>
        <v>0</v>
      </c>
      <c r="AH177" s="23"/>
    </row>
    <row r="178" spans="1:35" s="56" customFormat="1" x14ac:dyDescent="0.25">
      <c r="A178" s="42">
        <v>5</v>
      </c>
      <c r="B178" s="21" t="s">
        <v>147</v>
      </c>
      <c r="C178" s="24">
        <v>1500</v>
      </c>
      <c r="D178" s="25">
        <f t="shared" si="42"/>
        <v>228</v>
      </c>
      <c r="E178" s="24"/>
      <c r="F178" s="24"/>
      <c r="G178" s="24"/>
      <c r="H178" s="24"/>
      <c r="I178" s="24"/>
      <c r="J178" s="24"/>
      <c r="K178" s="24">
        <f>K179+K180</f>
        <v>228</v>
      </c>
      <c r="L178" s="24">
        <f t="shared" ref="L178:O178" si="60">L179+L180</f>
        <v>0</v>
      </c>
      <c r="M178" s="24">
        <f t="shared" si="60"/>
        <v>0</v>
      </c>
      <c r="N178" s="24">
        <f t="shared" si="60"/>
        <v>0</v>
      </c>
      <c r="O178" s="24">
        <f t="shared" si="60"/>
        <v>0</v>
      </c>
      <c r="P178" s="24">
        <f t="shared" ref="P178" si="61">P179+P180</f>
        <v>0</v>
      </c>
      <c r="Q178" s="24">
        <f t="shared" ref="Q178" si="62">Q179+Q180</f>
        <v>0</v>
      </c>
      <c r="R178" s="24">
        <f t="shared" ref="R178" si="63">R179+R180</f>
        <v>0</v>
      </c>
      <c r="S178" s="24">
        <f t="shared" ref="S178" si="64">S179+S180</f>
        <v>0</v>
      </c>
      <c r="T178" s="24">
        <f t="shared" ref="T178:V178" si="65">T179+T180</f>
        <v>0</v>
      </c>
      <c r="U178" s="24">
        <f t="shared" si="65"/>
        <v>0</v>
      </c>
      <c r="V178" s="24">
        <f t="shared" si="65"/>
        <v>0</v>
      </c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6">
        <f>D178/C178</f>
        <v>0.152</v>
      </c>
      <c r="AH178" s="52"/>
      <c r="AI178" s="55"/>
    </row>
    <row r="179" spans="1:35" s="56" customFormat="1" x14ac:dyDescent="0.25">
      <c r="A179" s="45" t="s">
        <v>144</v>
      </c>
      <c r="B179" s="37" t="s">
        <v>98</v>
      </c>
      <c r="C179" s="51"/>
      <c r="D179" s="39">
        <f t="shared" si="42"/>
        <v>0</v>
      </c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40">
        <v>0</v>
      </c>
      <c r="AH179" s="52"/>
      <c r="AI179" s="55"/>
    </row>
    <row r="180" spans="1:35" s="56" customFormat="1" x14ac:dyDescent="0.25">
      <c r="A180" s="45" t="s">
        <v>145</v>
      </c>
      <c r="B180" s="37" t="s">
        <v>142</v>
      </c>
      <c r="C180" s="38">
        <v>1500</v>
      </c>
      <c r="D180" s="39">
        <f t="shared" si="42"/>
        <v>228</v>
      </c>
      <c r="E180" s="38"/>
      <c r="F180" s="38"/>
      <c r="G180" s="38"/>
      <c r="H180" s="38"/>
      <c r="I180" s="38"/>
      <c r="J180" s="38"/>
      <c r="K180" s="38">
        <v>228</v>
      </c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40">
        <f>D180/C180</f>
        <v>0.152</v>
      </c>
      <c r="AH180" s="52"/>
      <c r="AI180" s="55"/>
    </row>
    <row r="181" spans="1:35" s="29" customFormat="1" x14ac:dyDescent="0.25">
      <c r="A181" s="12">
        <v>6</v>
      </c>
      <c r="B181" s="21" t="s">
        <v>148</v>
      </c>
      <c r="C181" s="24">
        <v>29540.7</v>
      </c>
      <c r="D181" s="25">
        <f t="shared" si="42"/>
        <v>8900.66</v>
      </c>
      <c r="E181" s="24"/>
      <c r="F181" s="24"/>
      <c r="G181" s="24"/>
      <c r="H181" s="24"/>
      <c r="I181" s="24"/>
      <c r="J181" s="24"/>
      <c r="K181" s="24">
        <f>K182+K183</f>
        <v>0</v>
      </c>
      <c r="L181" s="24">
        <f t="shared" ref="L181:O181" si="66">L182+L183</f>
        <v>0</v>
      </c>
      <c r="M181" s="24">
        <f t="shared" si="66"/>
        <v>0</v>
      </c>
      <c r="N181" s="24">
        <f t="shared" si="66"/>
        <v>0</v>
      </c>
      <c r="O181" s="24">
        <f t="shared" si="66"/>
        <v>0</v>
      </c>
      <c r="P181" s="24">
        <f t="shared" ref="P181" si="67">P182+P183</f>
        <v>0</v>
      </c>
      <c r="Q181" s="24">
        <f t="shared" ref="Q181" si="68">Q182+Q183</f>
        <v>0</v>
      </c>
      <c r="R181" s="24">
        <f t="shared" ref="R181" si="69">R182+R183</f>
        <v>0</v>
      </c>
      <c r="S181" s="24">
        <f t="shared" ref="S181" si="70">S182+S183</f>
        <v>0</v>
      </c>
      <c r="T181" s="24">
        <f t="shared" ref="T181:V181" si="71">T182+T183</f>
        <v>2165.86</v>
      </c>
      <c r="U181" s="24">
        <f t="shared" si="71"/>
        <v>0</v>
      </c>
      <c r="V181" s="24">
        <f t="shared" si="71"/>
        <v>2547.8000000000002</v>
      </c>
      <c r="W181" s="24">
        <f t="shared" ref="W181" si="72">W182+W183</f>
        <v>0</v>
      </c>
      <c r="X181" s="24">
        <f t="shared" ref="X181" si="73">X182+X183</f>
        <v>0</v>
      </c>
      <c r="Y181" s="24">
        <f t="shared" ref="Y181" si="74">Y182+Y183</f>
        <v>0</v>
      </c>
      <c r="Z181" s="24">
        <f t="shared" ref="Z181" si="75">Z182+Z183</f>
        <v>0</v>
      </c>
      <c r="AA181" s="24">
        <f t="shared" ref="AA181" si="76">AA182+AA183</f>
        <v>0</v>
      </c>
      <c r="AB181" s="24">
        <f t="shared" ref="AB181" si="77">AB182+AB183</f>
        <v>0</v>
      </c>
      <c r="AC181" s="24">
        <f t="shared" ref="AC181" si="78">AC182+AC183</f>
        <v>4187</v>
      </c>
      <c r="AD181" s="24"/>
      <c r="AE181" s="24"/>
      <c r="AF181" s="24"/>
      <c r="AG181" s="26">
        <f>D181/C181</f>
        <v>0.30130159407190754</v>
      </c>
      <c r="AH181" s="27"/>
      <c r="AI181" s="28"/>
    </row>
    <row r="182" spans="1:35" x14ac:dyDescent="0.25">
      <c r="A182" s="19" t="s">
        <v>149</v>
      </c>
      <c r="B182" s="37" t="s">
        <v>98</v>
      </c>
      <c r="C182" s="38">
        <v>19261.099999999999</v>
      </c>
      <c r="D182" s="39">
        <f t="shared" si="42"/>
        <v>8682.66</v>
      </c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>
        <v>2165.86</v>
      </c>
      <c r="U182" s="38"/>
      <c r="V182" s="38">
        <v>2547.8000000000002</v>
      </c>
      <c r="W182" s="38"/>
      <c r="X182" s="38"/>
      <c r="Y182" s="38"/>
      <c r="Z182" s="38"/>
      <c r="AA182" s="38"/>
      <c r="AB182" s="38"/>
      <c r="AC182" s="38">
        <v>3969</v>
      </c>
      <c r="AD182" s="38"/>
      <c r="AE182" s="38"/>
      <c r="AF182" s="38"/>
      <c r="AG182" s="40">
        <f>D182/C182</f>
        <v>0.45078733821017491</v>
      </c>
      <c r="AH182" s="23"/>
    </row>
    <row r="183" spans="1:35" x14ac:dyDescent="0.25">
      <c r="A183" s="19" t="s">
        <v>150</v>
      </c>
      <c r="B183" s="37" t="s">
        <v>142</v>
      </c>
      <c r="C183" s="38">
        <v>10279.6</v>
      </c>
      <c r="D183" s="39">
        <f t="shared" si="42"/>
        <v>218</v>
      </c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>
        <v>218</v>
      </c>
      <c r="AD183" s="38"/>
      <c r="AE183" s="38"/>
      <c r="AF183" s="38"/>
      <c r="AG183" s="40">
        <f>D183/C183</f>
        <v>2.120705085801004E-2</v>
      </c>
      <c r="AH183" s="23"/>
    </row>
    <row r="184" spans="1:35" s="56" customFormat="1" hidden="1" x14ac:dyDescent="0.25">
      <c r="A184" s="42">
        <v>7</v>
      </c>
      <c r="B184" s="21" t="s">
        <v>151</v>
      </c>
      <c r="C184" s="51">
        <f>C185+C186</f>
        <v>0</v>
      </c>
      <c r="D184" s="25">
        <f t="shared" si="42"/>
        <v>0</v>
      </c>
      <c r="E184" s="51">
        <f>E185+E186</f>
        <v>0</v>
      </c>
      <c r="F184" s="51">
        <f t="shared" ref="F184:AF184" si="79">F185+F186</f>
        <v>0</v>
      </c>
      <c r="G184" s="51">
        <f t="shared" si="79"/>
        <v>0</v>
      </c>
      <c r="H184" s="51">
        <f t="shared" si="79"/>
        <v>0</v>
      </c>
      <c r="I184" s="51">
        <f t="shared" si="79"/>
        <v>0</v>
      </c>
      <c r="J184" s="51">
        <f t="shared" si="79"/>
        <v>0</v>
      </c>
      <c r="K184" s="51">
        <f t="shared" si="79"/>
        <v>0</v>
      </c>
      <c r="L184" s="51">
        <f t="shared" si="79"/>
        <v>0</v>
      </c>
      <c r="M184" s="51">
        <f t="shared" si="79"/>
        <v>0</v>
      </c>
      <c r="N184" s="51">
        <f t="shared" si="79"/>
        <v>0</v>
      </c>
      <c r="O184" s="51">
        <f t="shared" si="79"/>
        <v>0</v>
      </c>
      <c r="P184" s="51">
        <f t="shared" si="79"/>
        <v>0</v>
      </c>
      <c r="Q184" s="51">
        <f t="shared" si="79"/>
        <v>0</v>
      </c>
      <c r="R184" s="51">
        <f t="shared" si="79"/>
        <v>0</v>
      </c>
      <c r="S184" s="51">
        <f t="shared" si="79"/>
        <v>0</v>
      </c>
      <c r="T184" s="51">
        <f t="shared" si="79"/>
        <v>0</v>
      </c>
      <c r="U184" s="51">
        <f t="shared" si="79"/>
        <v>0</v>
      </c>
      <c r="V184" s="51">
        <f t="shared" si="79"/>
        <v>0</v>
      </c>
      <c r="W184" s="51">
        <f t="shared" si="79"/>
        <v>0</v>
      </c>
      <c r="X184" s="51">
        <f t="shared" si="79"/>
        <v>0</v>
      </c>
      <c r="Y184" s="51">
        <f t="shared" si="79"/>
        <v>0</v>
      </c>
      <c r="Z184" s="51">
        <f t="shared" si="79"/>
        <v>0</v>
      </c>
      <c r="AA184" s="51">
        <f t="shared" si="79"/>
        <v>0</v>
      </c>
      <c r="AB184" s="51">
        <f t="shared" si="79"/>
        <v>0</v>
      </c>
      <c r="AC184" s="51">
        <f t="shared" si="79"/>
        <v>0</v>
      </c>
      <c r="AD184" s="51">
        <f t="shared" si="79"/>
        <v>0</v>
      </c>
      <c r="AE184" s="51">
        <f t="shared" si="79"/>
        <v>0</v>
      </c>
      <c r="AF184" s="51">
        <f t="shared" si="79"/>
        <v>0</v>
      </c>
      <c r="AG184" s="26">
        <v>0</v>
      </c>
      <c r="AH184" s="52"/>
      <c r="AI184" s="55"/>
    </row>
    <row r="185" spans="1:35" s="56" customFormat="1" hidden="1" x14ac:dyDescent="0.25">
      <c r="A185" s="45" t="s">
        <v>152</v>
      </c>
      <c r="B185" s="37" t="s">
        <v>98</v>
      </c>
      <c r="C185" s="51"/>
      <c r="D185" s="39">
        <f t="shared" si="42"/>
        <v>0</v>
      </c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40">
        <v>0</v>
      </c>
      <c r="AH185" s="52"/>
      <c r="AI185" s="55"/>
    </row>
    <row r="186" spans="1:35" s="56" customFormat="1" hidden="1" x14ac:dyDescent="0.25">
      <c r="A186" s="45" t="s">
        <v>153</v>
      </c>
      <c r="B186" s="37" t="s">
        <v>142</v>
      </c>
      <c r="C186" s="51"/>
      <c r="D186" s="39">
        <f t="shared" si="42"/>
        <v>0</v>
      </c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40">
        <v>0</v>
      </c>
      <c r="AH186" s="52"/>
      <c r="AI186" s="55"/>
    </row>
    <row r="187" spans="1:35" s="56" customFormat="1" hidden="1" x14ac:dyDescent="0.25">
      <c r="A187" s="42">
        <v>10</v>
      </c>
      <c r="B187" s="21" t="s">
        <v>154</v>
      </c>
      <c r="C187" s="51"/>
      <c r="D187" s="25">
        <f t="shared" si="42"/>
        <v>0</v>
      </c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26" t="e">
        <f>D187/C187</f>
        <v>#DIV/0!</v>
      </c>
      <c r="AH187" s="52"/>
      <c r="AI187" s="55"/>
    </row>
    <row r="188" spans="1:35" s="56" customFormat="1" hidden="1" x14ac:dyDescent="0.25">
      <c r="A188" s="45" t="s">
        <v>155</v>
      </c>
      <c r="B188" s="37" t="s">
        <v>98</v>
      </c>
      <c r="C188" s="51"/>
      <c r="D188" s="25">
        <f t="shared" si="42"/>
        <v>0</v>
      </c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26" t="e">
        <f>D188/C188</f>
        <v>#DIV/0!</v>
      </c>
      <c r="AH188" s="52"/>
      <c r="AI188" s="55"/>
    </row>
    <row r="189" spans="1:35" s="56" customFormat="1" hidden="1" x14ac:dyDescent="0.25">
      <c r="A189" s="45" t="s">
        <v>156</v>
      </c>
      <c r="B189" s="37" t="s">
        <v>142</v>
      </c>
      <c r="C189" s="51"/>
      <c r="D189" s="25">
        <f t="shared" ref="D189:D190" si="80">SUM(E189:AF189)</f>
        <v>0</v>
      </c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26" t="e">
        <f>D189/C189</f>
        <v>#DIV/0!</v>
      </c>
      <c r="AH189" s="52"/>
      <c r="AI189" s="55"/>
    </row>
    <row r="190" spans="1:35" s="56" customFormat="1" x14ac:dyDescent="0.25">
      <c r="A190" s="42" t="s">
        <v>94</v>
      </c>
      <c r="B190" s="21" t="s">
        <v>157</v>
      </c>
      <c r="C190" s="24">
        <v>3800</v>
      </c>
      <c r="D190" s="25">
        <f t="shared" si="80"/>
        <v>0</v>
      </c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6">
        <f>D190/C190</f>
        <v>0</v>
      </c>
      <c r="AH190" s="52"/>
      <c r="AI190" s="55"/>
    </row>
    <row r="191" spans="1:35" s="56" customFormat="1" hidden="1" x14ac:dyDescent="0.25">
      <c r="A191" s="45"/>
      <c r="B191" s="37"/>
      <c r="C191" s="51"/>
      <c r="D191" s="39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80"/>
      <c r="X191" s="51"/>
      <c r="Y191" s="51"/>
      <c r="Z191" s="51"/>
      <c r="AA191" s="51"/>
      <c r="AB191" s="51"/>
      <c r="AC191" s="51"/>
      <c r="AD191" s="51"/>
      <c r="AE191" s="51"/>
      <c r="AF191" s="51"/>
      <c r="AG191" s="23"/>
      <c r="AH191" s="52"/>
      <c r="AI191" s="55"/>
    </row>
    <row r="192" spans="1:35" s="3" customFormat="1" hidden="1" x14ac:dyDescent="0.25">
      <c r="A192" s="57" t="s">
        <v>102</v>
      </c>
      <c r="B192" s="58" t="s">
        <v>158</v>
      </c>
      <c r="C192" s="59"/>
      <c r="D192" s="60"/>
      <c r="E192" s="61"/>
      <c r="F192" s="61"/>
      <c r="G192" s="61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85"/>
      <c r="X192" s="22"/>
      <c r="Y192" s="22"/>
      <c r="Z192" s="22"/>
      <c r="AA192" s="22"/>
      <c r="AB192" s="22"/>
      <c r="AC192" s="22"/>
      <c r="AD192" s="62"/>
      <c r="AE192" s="62"/>
      <c r="AF192" s="22"/>
      <c r="AG192" s="62"/>
      <c r="AH192" s="62"/>
    </row>
    <row r="193" spans="1:35" s="3" customFormat="1" hidden="1" x14ac:dyDescent="0.25">
      <c r="A193" s="63">
        <v>1</v>
      </c>
      <c r="B193" s="64" t="s">
        <v>159</v>
      </c>
      <c r="C193" s="60"/>
      <c r="D193" s="60"/>
      <c r="E193" s="59"/>
      <c r="F193" s="59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85"/>
      <c r="X193" s="22"/>
      <c r="Y193" s="22"/>
      <c r="Z193" s="22"/>
      <c r="AA193" s="22"/>
      <c r="AB193" s="22"/>
      <c r="AC193" s="22"/>
      <c r="AD193" s="62"/>
      <c r="AE193" s="62"/>
      <c r="AF193" s="22"/>
      <c r="AG193" s="62"/>
      <c r="AH193" s="62"/>
    </row>
    <row r="194" spans="1:35" s="3" customFormat="1" hidden="1" x14ac:dyDescent="0.25">
      <c r="A194" s="63">
        <v>2</v>
      </c>
      <c r="B194" s="64" t="s">
        <v>160</v>
      </c>
      <c r="C194" s="60"/>
      <c r="D194" s="60"/>
      <c r="E194" s="61"/>
      <c r="F194" s="61"/>
      <c r="G194" s="61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85"/>
      <c r="X194" s="22"/>
      <c r="Y194" s="22"/>
      <c r="Z194" s="22"/>
      <c r="AA194" s="22"/>
      <c r="AB194" s="22"/>
      <c r="AC194" s="22"/>
      <c r="AD194" s="62"/>
      <c r="AE194" s="62"/>
      <c r="AF194" s="22"/>
      <c r="AG194" s="62"/>
      <c r="AH194" s="62"/>
    </row>
    <row r="195" spans="1:35" s="56" customFormat="1" hidden="1" x14ac:dyDescent="0.25">
      <c r="A195" s="42">
        <v>4</v>
      </c>
      <c r="B195" s="21" t="s">
        <v>138</v>
      </c>
      <c r="C195" s="65"/>
      <c r="D195" s="66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80"/>
      <c r="X195" s="51"/>
      <c r="Y195" s="51"/>
      <c r="Z195" s="51"/>
      <c r="AA195" s="51"/>
      <c r="AB195" s="51"/>
      <c r="AC195" s="51"/>
      <c r="AD195" s="66"/>
      <c r="AE195" s="67"/>
      <c r="AF195" s="68"/>
      <c r="AG195" s="52"/>
      <c r="AH195" s="52"/>
      <c r="AI195" s="55"/>
    </row>
    <row r="196" spans="1:35" s="56" customFormat="1" hidden="1" x14ac:dyDescent="0.25">
      <c r="A196" s="45" t="s">
        <v>139</v>
      </c>
      <c r="B196" s="37" t="s">
        <v>161</v>
      </c>
      <c r="C196" s="65"/>
      <c r="D196" s="66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80"/>
      <c r="X196" s="51"/>
      <c r="Y196" s="51"/>
      <c r="Z196" s="51"/>
      <c r="AA196" s="51"/>
      <c r="AB196" s="51"/>
      <c r="AC196" s="51"/>
      <c r="AD196" s="66"/>
      <c r="AE196" s="67"/>
      <c r="AF196" s="68"/>
      <c r="AG196" s="52"/>
      <c r="AH196" s="52"/>
      <c r="AI196" s="55"/>
    </row>
    <row r="197" spans="1:35" s="56" customFormat="1" hidden="1" x14ac:dyDescent="0.25">
      <c r="A197" s="45" t="s">
        <v>141</v>
      </c>
      <c r="B197" s="37" t="s">
        <v>162</v>
      </c>
      <c r="C197" s="65"/>
      <c r="D197" s="66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80"/>
      <c r="X197" s="51"/>
      <c r="Y197" s="51"/>
      <c r="Z197" s="51"/>
      <c r="AA197" s="51"/>
      <c r="AB197" s="51"/>
      <c r="AC197" s="51"/>
      <c r="AD197" s="66"/>
      <c r="AE197" s="66"/>
      <c r="AF197" s="51"/>
      <c r="AG197" s="52"/>
      <c r="AH197" s="52"/>
      <c r="AI197" s="55"/>
    </row>
    <row r="198" spans="1:35" s="56" customFormat="1" hidden="1" x14ac:dyDescent="0.25">
      <c r="A198" s="42">
        <v>5</v>
      </c>
      <c r="B198" s="21" t="s">
        <v>143</v>
      </c>
      <c r="C198" s="65"/>
      <c r="D198" s="66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80"/>
      <c r="X198" s="51"/>
      <c r="Y198" s="51"/>
      <c r="Z198" s="51"/>
      <c r="AA198" s="51"/>
      <c r="AB198" s="51"/>
      <c r="AC198" s="51"/>
      <c r="AD198" s="66"/>
      <c r="AE198" s="66"/>
      <c r="AF198" s="51"/>
      <c r="AG198" s="52"/>
      <c r="AH198" s="52"/>
      <c r="AI198" s="55"/>
    </row>
    <row r="199" spans="1:35" s="56" customFormat="1" hidden="1" x14ac:dyDescent="0.25">
      <c r="A199" s="45" t="s">
        <v>144</v>
      </c>
      <c r="B199" s="37" t="s">
        <v>161</v>
      </c>
      <c r="C199" s="65"/>
      <c r="D199" s="66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80"/>
      <c r="X199" s="51"/>
      <c r="Y199" s="51"/>
      <c r="Z199" s="51"/>
      <c r="AA199" s="51"/>
      <c r="AB199" s="51"/>
      <c r="AC199" s="51"/>
      <c r="AD199" s="66"/>
      <c r="AE199" s="66"/>
      <c r="AF199" s="51"/>
      <c r="AG199" s="52"/>
      <c r="AH199" s="52"/>
      <c r="AI199" s="55"/>
    </row>
    <row r="200" spans="1:35" s="56" customFormat="1" hidden="1" x14ac:dyDescent="0.25">
      <c r="A200" s="45" t="s">
        <v>118</v>
      </c>
      <c r="B200" s="37" t="s">
        <v>162</v>
      </c>
      <c r="C200" s="65"/>
      <c r="D200" s="66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80"/>
      <c r="X200" s="51"/>
      <c r="Y200" s="51"/>
      <c r="Z200" s="51"/>
      <c r="AA200" s="51"/>
      <c r="AB200" s="51"/>
      <c r="AC200" s="51"/>
      <c r="AD200" s="66"/>
      <c r="AE200" s="66"/>
      <c r="AF200" s="51"/>
      <c r="AG200" s="52"/>
      <c r="AH200" s="52"/>
      <c r="AI200" s="55"/>
    </row>
    <row r="201" spans="1:35" s="56" customFormat="1" hidden="1" x14ac:dyDescent="0.25">
      <c r="A201" s="42">
        <v>6</v>
      </c>
      <c r="B201" s="21" t="s">
        <v>163</v>
      </c>
      <c r="C201" s="65"/>
      <c r="D201" s="66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80"/>
      <c r="X201" s="51"/>
      <c r="Y201" s="51"/>
      <c r="Z201" s="51"/>
      <c r="AA201" s="51"/>
      <c r="AB201" s="51"/>
      <c r="AC201" s="51"/>
      <c r="AD201" s="66"/>
      <c r="AE201" s="66"/>
      <c r="AF201" s="51"/>
      <c r="AG201" s="52"/>
      <c r="AH201" s="52"/>
      <c r="AI201" s="55"/>
    </row>
    <row r="202" spans="1:35" s="56" customFormat="1" hidden="1" x14ac:dyDescent="0.25">
      <c r="A202" s="45" t="s">
        <v>149</v>
      </c>
      <c r="B202" s="37" t="s">
        <v>161</v>
      </c>
      <c r="C202" s="65"/>
      <c r="D202" s="66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80"/>
      <c r="X202" s="51"/>
      <c r="Y202" s="51"/>
      <c r="Z202" s="51"/>
      <c r="AA202" s="51"/>
      <c r="AB202" s="51"/>
      <c r="AC202" s="51"/>
      <c r="AD202" s="66"/>
      <c r="AE202" s="66"/>
      <c r="AF202" s="51"/>
      <c r="AG202" s="52"/>
      <c r="AH202" s="52"/>
      <c r="AI202" s="55"/>
    </row>
    <row r="203" spans="1:35" s="56" customFormat="1" hidden="1" x14ac:dyDescent="0.25">
      <c r="A203" s="45" t="s">
        <v>150</v>
      </c>
      <c r="B203" s="37" t="s">
        <v>162</v>
      </c>
      <c r="C203" s="65"/>
      <c r="D203" s="66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80"/>
      <c r="X203" s="51"/>
      <c r="Y203" s="51"/>
      <c r="Z203" s="51"/>
      <c r="AA203" s="51"/>
      <c r="AB203" s="51"/>
      <c r="AC203" s="51"/>
      <c r="AD203" s="66"/>
      <c r="AE203" s="66"/>
      <c r="AF203" s="51"/>
      <c r="AG203" s="52"/>
      <c r="AH203" s="52"/>
      <c r="AI203" s="55"/>
    </row>
    <row r="204" spans="1:35" s="56" customFormat="1" hidden="1" x14ac:dyDescent="0.25">
      <c r="A204" s="42">
        <v>7</v>
      </c>
      <c r="B204" s="21" t="s">
        <v>147</v>
      </c>
      <c r="C204" s="65"/>
      <c r="D204" s="66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80"/>
      <c r="X204" s="51"/>
      <c r="Y204" s="51"/>
      <c r="Z204" s="51"/>
      <c r="AA204" s="51"/>
      <c r="AB204" s="51"/>
      <c r="AC204" s="51"/>
      <c r="AD204" s="66"/>
      <c r="AE204" s="66"/>
      <c r="AF204" s="51"/>
      <c r="AG204" s="52"/>
      <c r="AH204" s="52"/>
      <c r="AI204" s="55"/>
    </row>
    <row r="205" spans="1:35" s="56" customFormat="1" hidden="1" x14ac:dyDescent="0.25">
      <c r="A205" s="45" t="s">
        <v>152</v>
      </c>
      <c r="B205" s="37" t="s">
        <v>161</v>
      </c>
      <c r="C205" s="65"/>
      <c r="D205" s="66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80"/>
      <c r="X205" s="51"/>
      <c r="Y205" s="51"/>
      <c r="Z205" s="51"/>
      <c r="AA205" s="51"/>
      <c r="AB205" s="51"/>
      <c r="AC205" s="51"/>
      <c r="AD205" s="66"/>
      <c r="AE205" s="66"/>
      <c r="AF205" s="51"/>
      <c r="AG205" s="52"/>
      <c r="AH205" s="52"/>
      <c r="AI205" s="55"/>
    </row>
    <row r="206" spans="1:35" s="56" customFormat="1" hidden="1" x14ac:dyDescent="0.25">
      <c r="A206" s="45" t="s">
        <v>153</v>
      </c>
      <c r="B206" s="37" t="s">
        <v>162</v>
      </c>
      <c r="C206" s="65"/>
      <c r="D206" s="66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80"/>
      <c r="X206" s="51"/>
      <c r="Y206" s="51"/>
      <c r="Z206" s="51"/>
      <c r="AA206" s="51"/>
      <c r="AB206" s="51"/>
      <c r="AC206" s="51"/>
      <c r="AD206" s="66"/>
      <c r="AE206" s="66"/>
      <c r="AF206" s="51"/>
      <c r="AG206" s="52"/>
      <c r="AH206" s="52"/>
      <c r="AI206" s="55"/>
    </row>
    <row r="207" spans="1:35" s="56" customFormat="1" hidden="1" x14ac:dyDescent="0.25">
      <c r="A207" s="42">
        <v>8</v>
      </c>
      <c r="B207" s="21" t="s">
        <v>164</v>
      </c>
      <c r="C207" s="65"/>
      <c r="D207" s="66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80"/>
      <c r="X207" s="51"/>
      <c r="Y207" s="51"/>
      <c r="Z207" s="51"/>
      <c r="AA207" s="51"/>
      <c r="AB207" s="51"/>
      <c r="AC207" s="51"/>
      <c r="AD207" s="66"/>
      <c r="AE207" s="66"/>
      <c r="AF207" s="51"/>
      <c r="AG207" s="52"/>
      <c r="AH207" s="52"/>
      <c r="AI207" s="55"/>
    </row>
    <row r="208" spans="1:35" s="56" customFormat="1" hidden="1" x14ac:dyDescent="0.25">
      <c r="A208" s="45" t="s">
        <v>165</v>
      </c>
      <c r="B208" s="37" t="s">
        <v>161</v>
      </c>
      <c r="C208" s="65"/>
      <c r="D208" s="66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80"/>
      <c r="X208" s="51"/>
      <c r="Y208" s="51"/>
      <c r="Z208" s="51"/>
      <c r="AA208" s="51"/>
      <c r="AB208" s="51"/>
      <c r="AC208" s="51"/>
      <c r="AD208" s="66"/>
      <c r="AE208" s="66"/>
      <c r="AF208" s="51"/>
      <c r="AG208" s="52"/>
      <c r="AH208" s="52"/>
      <c r="AI208" s="55"/>
    </row>
    <row r="209" spans="1:35" s="56" customFormat="1" hidden="1" x14ac:dyDescent="0.25">
      <c r="A209" s="45" t="s">
        <v>166</v>
      </c>
      <c r="B209" s="37" t="s">
        <v>162</v>
      </c>
      <c r="C209" s="65"/>
      <c r="D209" s="66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80"/>
      <c r="X209" s="51"/>
      <c r="Y209" s="51"/>
      <c r="Z209" s="51"/>
      <c r="AA209" s="51"/>
      <c r="AB209" s="51"/>
      <c r="AC209" s="51"/>
      <c r="AD209" s="66"/>
      <c r="AE209" s="66"/>
      <c r="AF209" s="51"/>
      <c r="AG209" s="52"/>
      <c r="AH209" s="52"/>
      <c r="AI209" s="55"/>
    </row>
    <row r="210" spans="1:35" s="56" customFormat="1" ht="33" hidden="1" x14ac:dyDescent="0.25">
      <c r="A210" s="42">
        <v>9</v>
      </c>
      <c r="B210" s="21" t="s">
        <v>167</v>
      </c>
      <c r="C210" s="65"/>
      <c r="D210" s="66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80"/>
      <c r="X210" s="51"/>
      <c r="Y210" s="51"/>
      <c r="Z210" s="51"/>
      <c r="AA210" s="51"/>
      <c r="AB210" s="51"/>
      <c r="AC210" s="51"/>
      <c r="AD210" s="66"/>
      <c r="AE210" s="66"/>
      <c r="AF210" s="51"/>
      <c r="AG210" s="52"/>
      <c r="AH210" s="52"/>
      <c r="AI210" s="55"/>
    </row>
    <row r="211" spans="1:35" s="56" customFormat="1" hidden="1" x14ac:dyDescent="0.25">
      <c r="A211" s="45" t="s">
        <v>168</v>
      </c>
      <c r="B211" s="37" t="s">
        <v>161</v>
      </c>
      <c r="C211" s="65"/>
      <c r="D211" s="66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80"/>
      <c r="X211" s="51"/>
      <c r="Y211" s="51"/>
      <c r="Z211" s="51"/>
      <c r="AA211" s="51"/>
      <c r="AB211" s="51"/>
      <c r="AC211" s="51"/>
      <c r="AD211" s="66"/>
      <c r="AE211" s="66"/>
      <c r="AF211" s="51"/>
      <c r="AG211" s="52"/>
      <c r="AH211" s="52"/>
      <c r="AI211" s="55"/>
    </row>
    <row r="212" spans="1:35" s="56" customFormat="1" hidden="1" x14ac:dyDescent="0.25">
      <c r="A212" s="45" t="s">
        <v>169</v>
      </c>
      <c r="B212" s="37" t="s">
        <v>162</v>
      </c>
      <c r="C212" s="65"/>
      <c r="D212" s="66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80"/>
      <c r="X212" s="51"/>
      <c r="Y212" s="51"/>
      <c r="Z212" s="51"/>
      <c r="AA212" s="51"/>
      <c r="AB212" s="51"/>
      <c r="AC212" s="51"/>
      <c r="AD212" s="66"/>
      <c r="AE212" s="66"/>
      <c r="AF212" s="51"/>
      <c r="AG212" s="52"/>
      <c r="AH212" s="52"/>
      <c r="AI212" s="55"/>
    </row>
    <row r="213" spans="1:35" s="56" customFormat="1" hidden="1" x14ac:dyDescent="0.25">
      <c r="A213" s="42">
        <v>10</v>
      </c>
      <c r="B213" s="21" t="s">
        <v>154</v>
      </c>
      <c r="C213" s="65"/>
      <c r="D213" s="66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80"/>
      <c r="X213" s="51"/>
      <c r="Y213" s="51"/>
      <c r="Z213" s="51"/>
      <c r="AA213" s="51"/>
      <c r="AB213" s="51"/>
      <c r="AC213" s="51"/>
      <c r="AD213" s="66"/>
      <c r="AE213" s="66"/>
      <c r="AF213" s="51"/>
      <c r="AG213" s="52"/>
      <c r="AH213" s="52"/>
      <c r="AI213" s="55"/>
    </row>
    <row r="214" spans="1:35" s="56" customFormat="1" hidden="1" x14ac:dyDescent="0.25">
      <c r="A214" s="45" t="s">
        <v>155</v>
      </c>
      <c r="B214" s="37" t="s">
        <v>161</v>
      </c>
      <c r="C214" s="65"/>
      <c r="D214" s="66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80"/>
      <c r="X214" s="51"/>
      <c r="Y214" s="51"/>
      <c r="Z214" s="51"/>
      <c r="AA214" s="51"/>
      <c r="AB214" s="51"/>
      <c r="AC214" s="51"/>
      <c r="AD214" s="66"/>
      <c r="AE214" s="66"/>
      <c r="AF214" s="51"/>
      <c r="AG214" s="52"/>
      <c r="AH214" s="52"/>
      <c r="AI214" s="55"/>
    </row>
    <row r="215" spans="1:35" s="56" customFormat="1" hidden="1" x14ac:dyDescent="0.25">
      <c r="A215" s="45" t="s">
        <v>156</v>
      </c>
      <c r="B215" s="37" t="s">
        <v>162</v>
      </c>
      <c r="C215" s="65"/>
      <c r="D215" s="66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80"/>
      <c r="X215" s="51"/>
      <c r="Y215" s="51"/>
      <c r="Z215" s="51"/>
      <c r="AA215" s="51"/>
      <c r="AB215" s="51"/>
      <c r="AC215" s="51"/>
      <c r="AD215" s="66"/>
      <c r="AE215" s="66"/>
      <c r="AF215" s="51"/>
      <c r="AG215" s="52"/>
      <c r="AH215" s="52"/>
      <c r="AI215" s="55"/>
    </row>
    <row r="216" spans="1:35" s="56" customFormat="1" hidden="1" x14ac:dyDescent="0.25">
      <c r="A216" s="42" t="s">
        <v>102</v>
      </c>
      <c r="B216" s="21" t="s">
        <v>170</v>
      </c>
      <c r="C216" s="65"/>
      <c r="D216" s="66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80"/>
      <c r="X216" s="51"/>
      <c r="Y216" s="51"/>
      <c r="Z216" s="51"/>
      <c r="AA216" s="51"/>
      <c r="AB216" s="51"/>
      <c r="AC216" s="51"/>
      <c r="AD216" s="66"/>
      <c r="AE216" s="66"/>
      <c r="AF216" s="51"/>
      <c r="AG216" s="52"/>
      <c r="AH216" s="52"/>
      <c r="AI216" s="55"/>
    </row>
    <row r="217" spans="1:35" s="56" customFormat="1" hidden="1" x14ac:dyDescent="0.25">
      <c r="A217" s="42">
        <v>1</v>
      </c>
      <c r="B217" s="21" t="s">
        <v>101</v>
      </c>
      <c r="C217" s="65"/>
      <c r="D217" s="66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80"/>
      <c r="X217" s="51"/>
      <c r="Y217" s="51"/>
      <c r="Z217" s="51"/>
      <c r="AA217" s="51"/>
      <c r="AB217" s="51"/>
      <c r="AC217" s="51"/>
      <c r="AD217" s="66"/>
      <c r="AE217" s="66"/>
      <c r="AF217" s="51"/>
      <c r="AG217" s="52"/>
      <c r="AH217" s="52"/>
      <c r="AI217" s="55"/>
    </row>
    <row r="218" spans="1:35" s="56" customFormat="1" hidden="1" x14ac:dyDescent="0.25">
      <c r="A218" s="45" t="s">
        <v>108</v>
      </c>
      <c r="B218" s="37" t="s">
        <v>161</v>
      </c>
      <c r="C218" s="65"/>
      <c r="D218" s="66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80"/>
      <c r="X218" s="51"/>
      <c r="Y218" s="51"/>
      <c r="Z218" s="51"/>
      <c r="AA218" s="51"/>
      <c r="AB218" s="51"/>
      <c r="AC218" s="51"/>
      <c r="AD218" s="66"/>
      <c r="AE218" s="66"/>
      <c r="AF218" s="51"/>
      <c r="AG218" s="52"/>
      <c r="AH218" s="52"/>
      <c r="AI218" s="55"/>
    </row>
    <row r="219" spans="1:35" s="56" customFormat="1" hidden="1" x14ac:dyDescent="0.25">
      <c r="A219" s="45" t="s">
        <v>110</v>
      </c>
      <c r="B219" s="37" t="s">
        <v>162</v>
      </c>
      <c r="C219" s="65"/>
      <c r="D219" s="66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80"/>
      <c r="X219" s="51"/>
      <c r="Y219" s="51"/>
      <c r="Z219" s="51"/>
      <c r="AA219" s="51"/>
      <c r="AB219" s="51"/>
      <c r="AC219" s="51"/>
      <c r="AD219" s="66"/>
      <c r="AE219" s="66"/>
      <c r="AF219" s="51"/>
      <c r="AG219" s="52"/>
      <c r="AH219" s="52"/>
      <c r="AI219" s="55"/>
    </row>
    <row r="220" spans="1:35" s="56" customFormat="1" hidden="1" x14ac:dyDescent="0.25">
      <c r="A220" s="42">
        <v>2</v>
      </c>
      <c r="B220" s="21" t="s">
        <v>100</v>
      </c>
      <c r="C220" s="65"/>
      <c r="D220" s="66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80"/>
      <c r="X220" s="51"/>
      <c r="Y220" s="51"/>
      <c r="Z220" s="51"/>
      <c r="AA220" s="51"/>
      <c r="AB220" s="51"/>
      <c r="AC220" s="51"/>
      <c r="AD220" s="66"/>
      <c r="AE220" s="66"/>
      <c r="AF220" s="51"/>
      <c r="AG220" s="52"/>
      <c r="AH220" s="52"/>
      <c r="AI220" s="55"/>
    </row>
    <row r="221" spans="1:35" s="56" customFormat="1" hidden="1" x14ac:dyDescent="0.25">
      <c r="A221" s="45" t="s">
        <v>113</v>
      </c>
      <c r="B221" s="37" t="s">
        <v>161</v>
      </c>
      <c r="C221" s="65"/>
      <c r="D221" s="66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80"/>
      <c r="X221" s="51"/>
      <c r="Y221" s="51"/>
      <c r="Z221" s="51"/>
      <c r="AA221" s="51"/>
      <c r="AB221" s="51"/>
      <c r="AC221" s="51"/>
      <c r="AD221" s="66"/>
      <c r="AE221" s="66"/>
      <c r="AF221" s="51"/>
      <c r="AG221" s="52"/>
      <c r="AH221" s="52"/>
      <c r="AI221" s="55"/>
    </row>
    <row r="222" spans="1:35" s="56" customFormat="1" hidden="1" x14ac:dyDescent="0.25">
      <c r="A222" s="45" t="s">
        <v>118</v>
      </c>
      <c r="B222" s="37" t="s">
        <v>162</v>
      </c>
      <c r="C222" s="65"/>
      <c r="D222" s="66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80"/>
      <c r="X222" s="51"/>
      <c r="Y222" s="51"/>
      <c r="Z222" s="51"/>
      <c r="AA222" s="51"/>
      <c r="AB222" s="51"/>
      <c r="AC222" s="51"/>
      <c r="AD222" s="66"/>
      <c r="AE222" s="66"/>
      <c r="AF222" s="51"/>
      <c r="AG222" s="52"/>
      <c r="AH222" s="52"/>
      <c r="AI222" s="55"/>
    </row>
    <row r="223" spans="1:35" s="56" customFormat="1" ht="33" hidden="1" x14ac:dyDescent="0.25">
      <c r="A223" s="42">
        <v>3</v>
      </c>
      <c r="B223" s="21" t="s">
        <v>171</v>
      </c>
      <c r="C223" s="65"/>
      <c r="D223" s="66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80"/>
      <c r="X223" s="51"/>
      <c r="Y223" s="51"/>
      <c r="Z223" s="51"/>
      <c r="AA223" s="51"/>
      <c r="AB223" s="51"/>
      <c r="AC223" s="51"/>
      <c r="AD223" s="66"/>
      <c r="AE223" s="66"/>
      <c r="AF223" s="51"/>
      <c r="AG223" s="52"/>
      <c r="AH223" s="52"/>
      <c r="AI223" s="55"/>
    </row>
    <row r="224" spans="1:35" s="56" customFormat="1" hidden="1" x14ac:dyDescent="0.25">
      <c r="A224" s="45" t="s">
        <v>136</v>
      </c>
      <c r="B224" s="37" t="s">
        <v>161</v>
      </c>
      <c r="C224" s="65"/>
      <c r="D224" s="66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80"/>
      <c r="X224" s="51"/>
      <c r="Y224" s="51"/>
      <c r="Z224" s="51"/>
      <c r="AA224" s="51"/>
      <c r="AB224" s="51"/>
      <c r="AC224" s="51"/>
      <c r="AD224" s="66"/>
      <c r="AE224" s="66"/>
      <c r="AF224" s="51"/>
      <c r="AG224" s="52"/>
      <c r="AH224" s="52"/>
      <c r="AI224" s="55"/>
    </row>
    <row r="225" spans="1:35" s="56" customFormat="1" hidden="1" x14ac:dyDescent="0.25">
      <c r="A225" s="45" t="s">
        <v>137</v>
      </c>
      <c r="B225" s="37" t="s">
        <v>162</v>
      </c>
      <c r="C225" s="65"/>
      <c r="D225" s="66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80"/>
      <c r="X225" s="51"/>
      <c r="Y225" s="51"/>
      <c r="Z225" s="51"/>
      <c r="AA225" s="51"/>
      <c r="AB225" s="51"/>
      <c r="AC225" s="51"/>
      <c r="AD225" s="66"/>
      <c r="AE225" s="66"/>
      <c r="AF225" s="51"/>
      <c r="AG225" s="52"/>
      <c r="AH225" s="52"/>
      <c r="AI225" s="55"/>
    </row>
    <row r="226" spans="1:35" s="56" customFormat="1" hidden="1" x14ac:dyDescent="0.25">
      <c r="A226" s="42">
        <v>4</v>
      </c>
      <c r="B226" s="21" t="s">
        <v>138</v>
      </c>
      <c r="C226" s="65"/>
      <c r="D226" s="66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80"/>
      <c r="X226" s="51"/>
      <c r="Y226" s="51"/>
      <c r="Z226" s="51"/>
      <c r="AA226" s="51"/>
      <c r="AB226" s="51"/>
      <c r="AC226" s="51"/>
      <c r="AD226" s="66"/>
      <c r="AE226" s="66"/>
      <c r="AF226" s="51"/>
      <c r="AG226" s="52"/>
      <c r="AH226" s="52"/>
      <c r="AI226" s="55"/>
    </row>
    <row r="227" spans="1:35" s="56" customFormat="1" hidden="1" x14ac:dyDescent="0.25">
      <c r="A227" s="45" t="s">
        <v>139</v>
      </c>
      <c r="B227" s="37" t="s">
        <v>161</v>
      </c>
      <c r="C227" s="65"/>
      <c r="D227" s="66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80"/>
      <c r="X227" s="51"/>
      <c r="Y227" s="51"/>
      <c r="Z227" s="51"/>
      <c r="AA227" s="51"/>
      <c r="AB227" s="51"/>
      <c r="AC227" s="51"/>
      <c r="AD227" s="66"/>
      <c r="AE227" s="66"/>
      <c r="AF227" s="51"/>
      <c r="AG227" s="52"/>
      <c r="AH227" s="52"/>
      <c r="AI227" s="55"/>
    </row>
    <row r="228" spans="1:35" s="56" customFormat="1" hidden="1" x14ac:dyDescent="0.25">
      <c r="A228" s="45" t="s">
        <v>141</v>
      </c>
      <c r="B228" s="37" t="s">
        <v>162</v>
      </c>
      <c r="C228" s="65"/>
      <c r="D228" s="66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80"/>
      <c r="X228" s="51"/>
      <c r="Y228" s="51"/>
      <c r="Z228" s="51"/>
      <c r="AA228" s="51"/>
      <c r="AB228" s="51"/>
      <c r="AC228" s="51"/>
      <c r="AD228" s="66"/>
      <c r="AE228" s="66"/>
      <c r="AF228" s="51"/>
      <c r="AG228" s="52"/>
      <c r="AH228" s="52"/>
      <c r="AI228" s="55"/>
    </row>
    <row r="229" spans="1:35" s="56" customFormat="1" hidden="1" x14ac:dyDescent="0.25">
      <c r="A229" s="42">
        <v>5</v>
      </c>
      <c r="B229" s="21" t="s">
        <v>143</v>
      </c>
      <c r="C229" s="65"/>
      <c r="D229" s="66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80"/>
      <c r="X229" s="51"/>
      <c r="Y229" s="51"/>
      <c r="Z229" s="51"/>
      <c r="AA229" s="51"/>
      <c r="AB229" s="51"/>
      <c r="AC229" s="51"/>
      <c r="AD229" s="66"/>
      <c r="AE229" s="66"/>
      <c r="AF229" s="51"/>
      <c r="AG229" s="52"/>
      <c r="AH229" s="52"/>
      <c r="AI229" s="55"/>
    </row>
    <row r="230" spans="1:35" s="56" customFormat="1" hidden="1" x14ac:dyDescent="0.25">
      <c r="A230" s="45" t="s">
        <v>144</v>
      </c>
      <c r="B230" s="37" t="s">
        <v>161</v>
      </c>
      <c r="C230" s="65"/>
      <c r="D230" s="66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80"/>
      <c r="X230" s="51"/>
      <c r="Y230" s="51"/>
      <c r="Z230" s="51"/>
      <c r="AA230" s="51"/>
      <c r="AB230" s="51"/>
      <c r="AC230" s="51"/>
      <c r="AD230" s="66"/>
      <c r="AE230" s="66"/>
      <c r="AF230" s="51"/>
      <c r="AG230" s="52"/>
      <c r="AH230" s="52"/>
      <c r="AI230" s="55"/>
    </row>
    <row r="231" spans="1:35" s="56" customFormat="1" hidden="1" x14ac:dyDescent="0.25">
      <c r="A231" s="45" t="s">
        <v>118</v>
      </c>
      <c r="B231" s="37" t="s">
        <v>162</v>
      </c>
      <c r="C231" s="65"/>
      <c r="D231" s="66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80"/>
      <c r="X231" s="51"/>
      <c r="Y231" s="51"/>
      <c r="Z231" s="51"/>
      <c r="AA231" s="51"/>
      <c r="AB231" s="51"/>
      <c r="AC231" s="51"/>
      <c r="AD231" s="66"/>
      <c r="AE231" s="66"/>
      <c r="AF231" s="51"/>
      <c r="AG231" s="52"/>
      <c r="AH231" s="52"/>
      <c r="AI231" s="55"/>
    </row>
    <row r="232" spans="1:35" s="56" customFormat="1" hidden="1" x14ac:dyDescent="0.25">
      <c r="A232" s="42">
        <v>6</v>
      </c>
      <c r="B232" s="21" t="s">
        <v>163</v>
      </c>
      <c r="C232" s="65"/>
      <c r="D232" s="66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80"/>
      <c r="X232" s="51"/>
      <c r="Y232" s="51"/>
      <c r="Z232" s="51"/>
      <c r="AA232" s="51"/>
      <c r="AB232" s="51"/>
      <c r="AC232" s="51"/>
      <c r="AD232" s="66"/>
      <c r="AE232" s="66"/>
      <c r="AF232" s="51"/>
      <c r="AG232" s="52"/>
      <c r="AH232" s="52"/>
      <c r="AI232" s="55"/>
    </row>
    <row r="233" spans="1:35" s="56" customFormat="1" hidden="1" x14ac:dyDescent="0.25">
      <c r="A233" s="45" t="s">
        <v>149</v>
      </c>
      <c r="B233" s="37" t="s">
        <v>161</v>
      </c>
      <c r="C233" s="65"/>
      <c r="D233" s="66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80"/>
      <c r="X233" s="51"/>
      <c r="Y233" s="51"/>
      <c r="Z233" s="51"/>
      <c r="AA233" s="51"/>
      <c r="AB233" s="51"/>
      <c r="AC233" s="51"/>
      <c r="AD233" s="66"/>
      <c r="AE233" s="66"/>
      <c r="AF233" s="51"/>
      <c r="AG233" s="52"/>
      <c r="AH233" s="52"/>
      <c r="AI233" s="55"/>
    </row>
    <row r="234" spans="1:35" s="56" customFormat="1" hidden="1" x14ac:dyDescent="0.25">
      <c r="A234" s="45" t="s">
        <v>150</v>
      </c>
      <c r="B234" s="37" t="s">
        <v>162</v>
      </c>
      <c r="C234" s="65"/>
      <c r="D234" s="66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80"/>
      <c r="X234" s="51"/>
      <c r="Y234" s="51"/>
      <c r="Z234" s="51"/>
      <c r="AA234" s="51"/>
      <c r="AB234" s="51"/>
      <c r="AC234" s="51"/>
      <c r="AD234" s="66"/>
      <c r="AE234" s="66"/>
      <c r="AF234" s="51"/>
      <c r="AG234" s="52"/>
      <c r="AH234" s="52"/>
      <c r="AI234" s="55"/>
    </row>
    <row r="235" spans="1:35" s="56" customFormat="1" hidden="1" x14ac:dyDescent="0.25">
      <c r="A235" s="42">
        <v>7</v>
      </c>
      <c r="B235" s="21" t="s">
        <v>147</v>
      </c>
      <c r="C235" s="65"/>
      <c r="D235" s="66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80"/>
      <c r="X235" s="51"/>
      <c r="Y235" s="51"/>
      <c r="Z235" s="51"/>
      <c r="AA235" s="51"/>
      <c r="AB235" s="51"/>
      <c r="AC235" s="51"/>
      <c r="AD235" s="66"/>
      <c r="AE235" s="66"/>
      <c r="AF235" s="51"/>
      <c r="AG235" s="52"/>
      <c r="AH235" s="52"/>
      <c r="AI235" s="55"/>
    </row>
    <row r="236" spans="1:35" s="56" customFormat="1" hidden="1" x14ac:dyDescent="0.25">
      <c r="A236" s="45" t="s">
        <v>152</v>
      </c>
      <c r="B236" s="37" t="s">
        <v>161</v>
      </c>
      <c r="C236" s="65"/>
      <c r="D236" s="66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80"/>
      <c r="X236" s="51"/>
      <c r="Y236" s="51"/>
      <c r="Z236" s="51"/>
      <c r="AA236" s="51"/>
      <c r="AB236" s="51"/>
      <c r="AC236" s="51"/>
      <c r="AD236" s="66"/>
      <c r="AE236" s="66"/>
      <c r="AF236" s="51"/>
      <c r="AG236" s="52"/>
      <c r="AH236" s="52"/>
      <c r="AI236" s="55"/>
    </row>
    <row r="237" spans="1:35" s="56" customFormat="1" hidden="1" x14ac:dyDescent="0.25">
      <c r="A237" s="45" t="s">
        <v>153</v>
      </c>
      <c r="B237" s="37" t="s">
        <v>162</v>
      </c>
      <c r="C237" s="65"/>
      <c r="D237" s="66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80"/>
      <c r="X237" s="51"/>
      <c r="Y237" s="51"/>
      <c r="Z237" s="51"/>
      <c r="AA237" s="51"/>
      <c r="AB237" s="51"/>
      <c r="AC237" s="51"/>
      <c r="AD237" s="66"/>
      <c r="AE237" s="66"/>
      <c r="AF237" s="51"/>
      <c r="AG237" s="52"/>
      <c r="AH237" s="52"/>
      <c r="AI237" s="55"/>
    </row>
    <row r="238" spans="1:35" s="56" customFormat="1" hidden="1" x14ac:dyDescent="0.25">
      <c r="A238" s="42">
        <v>8</v>
      </c>
      <c r="B238" s="21" t="s">
        <v>164</v>
      </c>
      <c r="C238" s="65"/>
      <c r="D238" s="66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80"/>
      <c r="X238" s="51"/>
      <c r="Y238" s="51"/>
      <c r="Z238" s="51"/>
      <c r="AA238" s="51"/>
      <c r="AB238" s="51"/>
      <c r="AC238" s="51"/>
      <c r="AD238" s="66"/>
      <c r="AE238" s="66"/>
      <c r="AF238" s="51"/>
      <c r="AG238" s="52"/>
      <c r="AH238" s="52"/>
      <c r="AI238" s="55"/>
    </row>
    <row r="239" spans="1:35" s="56" customFormat="1" hidden="1" x14ac:dyDescent="0.25">
      <c r="A239" s="45" t="s">
        <v>165</v>
      </c>
      <c r="B239" s="37" t="s">
        <v>161</v>
      </c>
      <c r="C239" s="65"/>
      <c r="D239" s="66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80"/>
      <c r="X239" s="51"/>
      <c r="Y239" s="51"/>
      <c r="Z239" s="51"/>
      <c r="AA239" s="51"/>
      <c r="AB239" s="51"/>
      <c r="AC239" s="51"/>
      <c r="AD239" s="66"/>
      <c r="AE239" s="66"/>
      <c r="AF239" s="51"/>
      <c r="AG239" s="52"/>
      <c r="AH239" s="52"/>
      <c r="AI239" s="55"/>
    </row>
    <row r="240" spans="1:35" s="56" customFormat="1" hidden="1" x14ac:dyDescent="0.25">
      <c r="A240" s="45" t="s">
        <v>166</v>
      </c>
      <c r="B240" s="37" t="s">
        <v>162</v>
      </c>
      <c r="C240" s="65"/>
      <c r="D240" s="66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80"/>
      <c r="X240" s="51"/>
      <c r="Y240" s="51"/>
      <c r="Z240" s="51"/>
      <c r="AA240" s="51"/>
      <c r="AB240" s="51"/>
      <c r="AC240" s="51"/>
      <c r="AD240" s="66"/>
      <c r="AE240" s="66"/>
      <c r="AF240" s="51"/>
      <c r="AG240" s="52"/>
      <c r="AH240" s="52"/>
      <c r="AI240" s="55"/>
    </row>
    <row r="241" spans="1:35" s="56" customFormat="1" ht="33" hidden="1" x14ac:dyDescent="0.25">
      <c r="A241" s="42">
        <v>9</v>
      </c>
      <c r="B241" s="21" t="s">
        <v>167</v>
      </c>
      <c r="C241" s="65"/>
      <c r="D241" s="66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80"/>
      <c r="X241" s="51"/>
      <c r="Y241" s="51"/>
      <c r="Z241" s="51"/>
      <c r="AA241" s="51"/>
      <c r="AB241" s="51"/>
      <c r="AC241" s="51"/>
      <c r="AD241" s="66"/>
      <c r="AE241" s="66"/>
      <c r="AF241" s="51"/>
      <c r="AG241" s="52"/>
      <c r="AH241" s="52"/>
      <c r="AI241" s="55"/>
    </row>
    <row r="242" spans="1:35" s="56" customFormat="1" hidden="1" x14ac:dyDescent="0.25">
      <c r="A242" s="45" t="s">
        <v>168</v>
      </c>
      <c r="B242" s="37" t="s">
        <v>161</v>
      </c>
      <c r="C242" s="65"/>
      <c r="D242" s="66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80"/>
      <c r="X242" s="51"/>
      <c r="Y242" s="51"/>
      <c r="Z242" s="51"/>
      <c r="AA242" s="51"/>
      <c r="AB242" s="51"/>
      <c r="AC242" s="51"/>
      <c r="AD242" s="66"/>
      <c r="AE242" s="66"/>
      <c r="AF242" s="51"/>
      <c r="AG242" s="52"/>
      <c r="AH242" s="52"/>
      <c r="AI242" s="55"/>
    </row>
    <row r="243" spans="1:35" s="56" customFormat="1" hidden="1" x14ac:dyDescent="0.25">
      <c r="A243" s="45" t="s">
        <v>169</v>
      </c>
      <c r="B243" s="37" t="s">
        <v>162</v>
      </c>
      <c r="C243" s="65"/>
      <c r="D243" s="66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80"/>
      <c r="X243" s="51"/>
      <c r="Y243" s="51"/>
      <c r="Z243" s="51"/>
      <c r="AA243" s="51"/>
      <c r="AB243" s="51"/>
      <c r="AC243" s="51"/>
      <c r="AD243" s="66"/>
      <c r="AE243" s="66"/>
      <c r="AF243" s="51"/>
      <c r="AG243" s="52"/>
      <c r="AH243" s="52"/>
      <c r="AI243" s="55"/>
    </row>
    <row r="244" spans="1:35" s="56" customFormat="1" hidden="1" x14ac:dyDescent="0.25">
      <c r="A244" s="42">
        <v>10</v>
      </c>
      <c r="B244" s="21" t="s">
        <v>154</v>
      </c>
      <c r="C244" s="65"/>
      <c r="D244" s="66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80"/>
      <c r="X244" s="51"/>
      <c r="Y244" s="51"/>
      <c r="Z244" s="51"/>
      <c r="AA244" s="51"/>
      <c r="AB244" s="51"/>
      <c r="AC244" s="51"/>
      <c r="AD244" s="66"/>
      <c r="AE244" s="66"/>
      <c r="AF244" s="51"/>
      <c r="AG244" s="52"/>
      <c r="AH244" s="52"/>
      <c r="AI244" s="55"/>
    </row>
    <row r="245" spans="1:35" s="56" customFormat="1" hidden="1" x14ac:dyDescent="0.25">
      <c r="A245" s="45" t="s">
        <v>155</v>
      </c>
      <c r="B245" s="37" t="s">
        <v>161</v>
      </c>
      <c r="C245" s="65"/>
      <c r="D245" s="66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80"/>
      <c r="X245" s="51"/>
      <c r="Y245" s="51"/>
      <c r="Z245" s="51"/>
      <c r="AA245" s="51"/>
      <c r="AB245" s="51"/>
      <c r="AC245" s="51"/>
      <c r="AD245" s="66"/>
      <c r="AE245" s="66"/>
      <c r="AF245" s="51"/>
      <c r="AG245" s="52"/>
      <c r="AH245" s="52"/>
      <c r="AI245" s="55"/>
    </row>
    <row r="246" spans="1:35" s="56" customFormat="1" hidden="1" x14ac:dyDescent="0.25">
      <c r="A246" s="45" t="s">
        <v>156</v>
      </c>
      <c r="B246" s="37" t="s">
        <v>162</v>
      </c>
      <c r="C246" s="65"/>
      <c r="D246" s="66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80"/>
      <c r="X246" s="51"/>
      <c r="Y246" s="51"/>
      <c r="Z246" s="51"/>
      <c r="AA246" s="51"/>
      <c r="AB246" s="51"/>
      <c r="AC246" s="51"/>
      <c r="AD246" s="66"/>
      <c r="AE246" s="66"/>
      <c r="AF246" s="51"/>
      <c r="AG246" s="52"/>
      <c r="AH246" s="52"/>
      <c r="AI246" s="55"/>
    </row>
    <row r="247" spans="1:35" s="56" customFormat="1" x14ac:dyDescent="0.25">
      <c r="A247" s="2"/>
      <c r="B247" s="2"/>
      <c r="C247" s="69"/>
      <c r="D247" s="69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86"/>
      <c r="X247" s="70"/>
      <c r="Y247" s="70"/>
      <c r="Z247" s="70"/>
      <c r="AA247" s="70"/>
      <c r="AB247" s="70"/>
      <c r="AC247" s="70"/>
      <c r="AD247" s="69"/>
      <c r="AE247" s="69"/>
      <c r="AF247" s="70"/>
      <c r="AG247" s="69"/>
      <c r="AH247" s="69"/>
      <c r="AI247" s="55"/>
    </row>
    <row r="248" spans="1:35" s="56" customFormat="1" x14ac:dyDescent="0.25">
      <c r="A248" s="2"/>
      <c r="B248" s="2"/>
      <c r="C248" s="95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55"/>
    </row>
    <row r="249" spans="1:35" s="56" customFormat="1" x14ac:dyDescent="0.25">
      <c r="A249" s="2"/>
      <c r="B249" s="2"/>
      <c r="C249" s="91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55"/>
    </row>
    <row r="250" spans="1:35" s="56" customFormat="1" x14ac:dyDescent="0.25">
      <c r="A250" s="2"/>
      <c r="B250" s="2"/>
      <c r="C250" s="91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55"/>
    </row>
    <row r="251" spans="1:35" s="56" customFormat="1" x14ac:dyDescent="0.25">
      <c r="A251" s="2"/>
      <c r="B251" s="2"/>
      <c r="C251" s="69"/>
      <c r="D251" s="72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87"/>
      <c r="X251" s="71"/>
      <c r="Y251" s="71"/>
      <c r="Z251" s="71"/>
      <c r="AA251" s="71"/>
      <c r="AB251" s="71"/>
      <c r="AC251" s="71"/>
      <c r="AD251" s="72"/>
      <c r="AE251" s="72"/>
      <c r="AF251" s="71"/>
      <c r="AG251" s="72"/>
      <c r="AH251" s="72"/>
      <c r="AI251" s="55"/>
    </row>
    <row r="252" spans="1:35" s="56" customFormat="1" x14ac:dyDescent="0.25">
      <c r="A252" s="2"/>
      <c r="B252" s="2"/>
      <c r="C252" s="69"/>
      <c r="D252" s="72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87"/>
      <c r="X252" s="71"/>
      <c r="Y252" s="71"/>
      <c r="Z252" s="71"/>
      <c r="AA252" s="71"/>
      <c r="AB252" s="71"/>
      <c r="AC252" s="71"/>
      <c r="AD252" s="72"/>
      <c r="AE252" s="72"/>
      <c r="AF252" s="71"/>
      <c r="AG252" s="72"/>
      <c r="AH252" s="72"/>
      <c r="AI252" s="55"/>
    </row>
    <row r="253" spans="1:35" s="56" customFormat="1" x14ac:dyDescent="0.25">
      <c r="A253" s="2"/>
      <c r="B253" s="2"/>
      <c r="C253" s="69"/>
      <c r="D253" s="72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87"/>
      <c r="X253" s="71"/>
      <c r="Y253" s="71"/>
      <c r="Z253" s="71"/>
      <c r="AA253" s="71"/>
      <c r="AB253" s="71"/>
      <c r="AC253" s="71"/>
      <c r="AD253" s="72"/>
      <c r="AE253" s="72"/>
      <c r="AF253" s="71"/>
      <c r="AG253" s="72"/>
      <c r="AH253" s="72"/>
      <c r="AI253" s="55"/>
    </row>
    <row r="254" spans="1:35" s="56" customFormat="1" x14ac:dyDescent="0.25">
      <c r="A254" s="2"/>
      <c r="B254" s="2"/>
      <c r="C254" s="69"/>
      <c r="D254" s="72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87"/>
      <c r="X254" s="71"/>
      <c r="Y254" s="71"/>
      <c r="Z254" s="71"/>
      <c r="AA254" s="71"/>
      <c r="AB254" s="71"/>
      <c r="AC254" s="71"/>
      <c r="AD254" s="72"/>
      <c r="AE254" s="72"/>
      <c r="AF254" s="71"/>
      <c r="AG254" s="72"/>
      <c r="AH254" s="72"/>
      <c r="AI254" s="55"/>
    </row>
    <row r="255" spans="1:35" s="56" customFormat="1" x14ac:dyDescent="0.25">
      <c r="A255" s="2"/>
      <c r="B255" s="2"/>
      <c r="C255" s="69"/>
      <c r="D255" s="72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87"/>
      <c r="X255" s="71"/>
      <c r="Y255" s="71"/>
      <c r="Z255" s="71"/>
      <c r="AA255" s="71"/>
      <c r="AB255" s="71"/>
      <c r="AC255" s="71"/>
      <c r="AD255" s="72"/>
      <c r="AE255" s="72"/>
      <c r="AF255" s="71"/>
      <c r="AG255" s="72"/>
      <c r="AH255" s="72"/>
      <c r="AI255" s="55"/>
    </row>
    <row r="256" spans="1:35" s="56" customFormat="1" ht="19.5" customHeight="1" x14ac:dyDescent="0.25">
      <c r="A256" s="2"/>
      <c r="B256" s="2"/>
      <c r="C256" s="69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95"/>
      <c r="AA256" s="95"/>
      <c r="AB256" s="95"/>
      <c r="AC256" s="95"/>
      <c r="AD256" s="95"/>
      <c r="AE256" s="95"/>
      <c r="AF256" s="95"/>
      <c r="AG256" s="95"/>
      <c r="AH256" s="95"/>
      <c r="AI256" s="55"/>
    </row>
    <row r="257" spans="1:35" s="56" customFormat="1" x14ac:dyDescent="0.25">
      <c r="A257" s="2"/>
      <c r="B257" s="2"/>
      <c r="C257" s="91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55"/>
    </row>
  </sheetData>
  <mergeCells count="18">
    <mergeCell ref="C257:AH257"/>
    <mergeCell ref="A12:AH12"/>
    <mergeCell ref="AG14:AH14"/>
    <mergeCell ref="C248:AH248"/>
    <mergeCell ref="C249:AH249"/>
    <mergeCell ref="C250:AH250"/>
    <mergeCell ref="D256:AH256"/>
    <mergeCell ref="A11:AH11"/>
    <mergeCell ref="A1:AH1"/>
    <mergeCell ref="A2:B2"/>
    <mergeCell ref="C2:AH2"/>
    <mergeCell ref="A3:B3"/>
    <mergeCell ref="C3:AH3"/>
    <mergeCell ref="A6:AH6"/>
    <mergeCell ref="A7:AH7"/>
    <mergeCell ref="A8:AH8"/>
    <mergeCell ref="A9:AH9"/>
    <mergeCell ref="A10:AH10"/>
  </mergeCells>
  <pageMargins left="0.25" right="0.25" top="0.25" bottom="0.25" header="0" footer="0"/>
  <pageSetup paperSize="9" scale="65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BKHCN</dc:creator>
  <cp:lastModifiedBy>NUSER</cp:lastModifiedBy>
  <cp:lastPrinted>2026-10-02T09:37:46Z</cp:lastPrinted>
  <dcterms:created xsi:type="dcterms:W3CDTF">2026-05-18T09:39:25Z</dcterms:created>
  <dcterms:modified xsi:type="dcterms:W3CDTF">2026-10-08T04:07:27Z</dcterms:modified>
</cp:coreProperties>
</file>