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Work documents\Nam 2023\ICT Index 2023\He thong chi tieu va phieu dieu tra\"/>
    </mc:Choice>
  </mc:AlternateContent>
  <bookViews>
    <workbookView xWindow="0" yWindow="0" windowWidth="19200" windowHeight="10935"/>
  </bookViews>
  <sheets>
    <sheet name="Phiếu điều tra" sheetId="1" r:id="rId1"/>
    <sheet name="Khu CNTT tập trung" sheetId="4" r:id="rId2"/>
  </sheets>
  <definedNames>
    <definedName name="_xlnm.Print_Titles" localSheetId="0">'Phiếu điều tra'!$27:$27</definedName>
  </definedNames>
  <calcPr calcId="152511"/>
</workbook>
</file>

<file path=xl/calcChain.xml><?xml version="1.0" encoding="utf-8"?>
<calcChain xmlns="http://schemas.openxmlformats.org/spreadsheetml/2006/main">
  <c r="H96" i="1" l="1"/>
  <c r="H99" i="1"/>
  <c r="H98" i="1"/>
  <c r="H97" i="1"/>
  <c r="H133" i="1"/>
  <c r="H132" i="1"/>
  <c r="H137" i="1"/>
  <c r="H136" i="1"/>
  <c r="H135" i="1"/>
  <c r="H134" i="1"/>
  <c r="H131" i="1"/>
  <c r="H45" i="1"/>
  <c r="H44" i="1"/>
  <c r="H43" i="1"/>
  <c r="H199" i="1"/>
  <c r="H198" i="1"/>
  <c r="H197" i="1"/>
  <c r="H196" i="1"/>
  <c r="H195" i="1"/>
  <c r="H194" i="1"/>
  <c r="H128" i="1"/>
  <c r="H127" i="1"/>
  <c r="H126" i="1"/>
  <c r="H125" i="1"/>
  <c r="H124" i="1"/>
  <c r="H223" i="1"/>
  <c r="H72" i="1"/>
  <c r="H71" i="1"/>
  <c r="H70" i="1"/>
  <c r="H156" i="1"/>
  <c r="H73" i="1"/>
  <c r="H65" i="1"/>
  <c r="H64" i="1"/>
  <c r="H158" i="1"/>
  <c r="H159" i="1"/>
  <c r="H144" i="1"/>
  <c r="H143" i="1"/>
  <c r="H142" i="1"/>
  <c r="H140" i="1"/>
  <c r="H67" i="1"/>
  <c r="H69" i="1"/>
  <c r="H68" i="1"/>
  <c r="H222" i="1"/>
  <c r="H215" i="1"/>
  <c r="H214" i="1"/>
  <c r="H213" i="1"/>
  <c r="H60" i="1"/>
  <c r="H58" i="1"/>
  <c r="H57" i="1"/>
  <c r="H56" i="1"/>
  <c r="H54" i="1"/>
  <c r="H53" i="1"/>
  <c r="H52" i="1"/>
  <c r="H227" i="1"/>
  <c r="H229" i="1"/>
  <c r="H228" i="1"/>
  <c r="H219" i="1"/>
  <c r="H218" i="1"/>
  <c r="H217" i="1"/>
  <c r="H233" i="1"/>
  <c r="H231" i="1"/>
  <c r="H211" i="1"/>
  <c r="H210" i="1"/>
  <c r="H208" i="1"/>
  <c r="H207" i="1"/>
  <c r="H204" i="1"/>
  <c r="H203" i="1"/>
  <c r="H202" i="1"/>
  <c r="H147" i="1"/>
  <c r="H146" i="1"/>
  <c r="H51" i="1" l="1"/>
  <c r="H232" i="1"/>
  <c r="H186" i="1"/>
  <c r="H179" i="1"/>
  <c r="H178" i="1"/>
  <c r="H170" i="1"/>
  <c r="H171" i="1"/>
  <c r="H172" i="1"/>
  <c r="H173" i="1"/>
  <c r="H174" i="1"/>
  <c r="H175" i="1"/>
  <c r="H163" i="1"/>
  <c r="H162" i="1"/>
  <c r="H161" i="1"/>
  <c r="H157" i="1"/>
  <c r="H155" i="1"/>
  <c r="H117" i="1"/>
  <c r="H110" i="1"/>
  <c r="H103" i="1"/>
  <c r="H104" i="1"/>
  <c r="H105" i="1"/>
  <c r="H106" i="1"/>
  <c r="H107" i="1"/>
  <c r="H90" i="1"/>
  <c r="H84" i="1"/>
  <c r="H81" i="1"/>
  <c r="H80" i="1"/>
  <c r="H79" i="1"/>
  <c r="H78" i="1"/>
  <c r="H59" i="1"/>
  <c r="H31" i="1"/>
  <c r="H38" i="1"/>
  <c r="H75" i="1" l="1"/>
  <c r="H16" i="1"/>
  <c r="H18" i="1"/>
  <c r="H226" i="1" l="1"/>
  <c r="H225" i="1"/>
  <c r="H187" i="1"/>
  <c r="H188" i="1"/>
  <c r="H189" i="1"/>
  <c r="H190" i="1"/>
  <c r="H191" i="1"/>
  <c r="H180" i="1"/>
  <c r="H181" i="1"/>
  <c r="H182" i="1"/>
  <c r="H183" i="1"/>
  <c r="H12" i="1"/>
  <c r="H14" i="1"/>
  <c r="H23" i="1"/>
  <c r="H22" i="1"/>
  <c r="H15" i="1"/>
  <c r="H17" i="1"/>
  <c r="H149" i="1"/>
  <c r="H148" i="1"/>
  <c r="H118" i="1"/>
  <c r="H119" i="1"/>
  <c r="H120" i="1"/>
  <c r="H121" i="1"/>
  <c r="H91" i="1"/>
  <c r="H92" i="1"/>
  <c r="H93" i="1"/>
  <c r="H111" i="1"/>
  <c r="H112" i="1"/>
  <c r="H113" i="1"/>
  <c r="H114" i="1"/>
  <c r="H85" i="1"/>
  <c r="H86" i="1"/>
  <c r="H87" i="1"/>
  <c r="H61" i="1"/>
  <c r="H35" i="1"/>
  <c r="H34" i="1"/>
  <c r="H33" i="1"/>
  <c r="H30" i="1"/>
  <c r="H32" i="1"/>
  <c r="H29" i="1"/>
  <c r="H13" i="1"/>
  <c r="H234" i="1"/>
  <c r="H164" i="1"/>
  <c r="H50" i="1"/>
  <c r="H40" i="1"/>
  <c r="H41" i="1"/>
  <c r="H46" i="1"/>
  <c r="H47" i="1"/>
  <c r="H48" i="1"/>
  <c r="H49" i="1"/>
  <c r="H39" i="1"/>
</calcChain>
</file>

<file path=xl/sharedStrings.xml><?xml version="1.0" encoding="utf-8"?>
<sst xmlns="http://schemas.openxmlformats.org/spreadsheetml/2006/main" count="630" uniqueCount="263">
  <si>
    <t>THÔNG TIN CHUNG</t>
  </si>
  <si>
    <t>Email</t>
  </si>
  <si>
    <t>Chỉ tiêu</t>
  </si>
  <si>
    <t>Giải thích biến động</t>
  </si>
  <si>
    <t>HẠ TẦNG KỸ THUẬT CNTT</t>
  </si>
  <si>
    <t>Đơn vị tính</t>
  </si>
  <si>
    <t>Đơn vị</t>
  </si>
  <si>
    <t>Người</t>
  </si>
  <si>
    <t>Máy</t>
  </si>
  <si>
    <t>Kbps</t>
  </si>
  <si>
    <t>Leased Line</t>
  </si>
  <si>
    <t>FTTH</t>
  </si>
  <si>
    <t>xDSL (ADSL và SDSL)</t>
  </si>
  <si>
    <t>Băng rộng khác</t>
  </si>
  <si>
    <t>Máy tính để bàn</t>
  </si>
  <si>
    <t>Máy tính xách tay</t>
  </si>
  <si>
    <t>Máy chủ</t>
  </si>
  <si>
    <t>6.1</t>
  </si>
  <si>
    <t>Máy tính</t>
  </si>
  <si>
    <t>6.2</t>
  </si>
  <si>
    <t>Giải pháp khác (Ghi rõ tên giải pháp)</t>
  </si>
  <si>
    <t>Có/Không</t>
  </si>
  <si>
    <t>Triển khai hệ thống an toàn thông tin, an toàn dữ liệu</t>
  </si>
  <si>
    <t>Triển khai giải pháp an toàn thông tin</t>
  </si>
  <si>
    <t>STT</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</si>
  <si>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</si>
  <si>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</si>
  <si>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</si>
  <si>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</si>
  <si>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</si>
  <si>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</si>
  <si>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</si>
  <si>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</si>
  <si>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</si>
  <si>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</si>
  <si>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</si>
  <si>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</si>
  <si>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</si>
  <si>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</si>
  <si>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</si>
  <si>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</si>
  <si>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</si>
  <si>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Ghi chú</t>
  </si>
  <si>
    <t>I</t>
  </si>
  <si>
    <t>II</t>
  </si>
  <si>
    <t>Dịch vụ</t>
  </si>
  <si>
    <t>9.1</t>
  </si>
  <si>
    <t>9.2</t>
  </si>
  <si>
    <t>Tổng số dịch vụ công trực tuyến mức độ 4</t>
  </si>
  <si>
    <t>Tổng số dịch vụ công trực tuyến mức độ 3</t>
  </si>
  <si>
    <t>%</t>
  </si>
  <si>
    <t>Họ và tên</t>
  </si>
  <si>
    <t>Bộ phận công tác</t>
  </si>
  <si>
    <t>Chức vụ</t>
  </si>
  <si>
    <t>Di động</t>
  </si>
  <si>
    <t>Điện thoại cố định</t>
  </si>
  <si>
    <t>Tên tỉnh/thành phố:</t>
  </si>
  <si>
    <t>Doanh nghiệp</t>
  </si>
  <si>
    <t>Hộ</t>
  </si>
  <si>
    <t>Các giải pháp an toàn thông tin tại trụ sở UBND tỉnh</t>
  </si>
  <si>
    <t>Thuê bao</t>
  </si>
  <si>
    <t>Tỷ lệ biết đọc biết viết ở người lớn (từ 15 tuổi trở lên)</t>
  </si>
  <si>
    <t>10.1</t>
  </si>
  <si>
    <t>10.2</t>
  </si>
  <si>
    <t>10.3</t>
  </si>
  <si>
    <t>Trường</t>
  </si>
  <si>
    <t>Sinh viên</t>
  </si>
  <si>
    <t>HẠ TẦNG NHÂN LỰC CỦA CQNN</t>
  </si>
  <si>
    <t>HẠ TẦNG NHÂN LỰC CỦA XÃ HỘI</t>
  </si>
  <si>
    <t>Tổng số cán bộ công chức, viên chức (CCVC) trong các CQNN của tỉnh</t>
  </si>
  <si>
    <t>HẠ TẦNG KỸ THUẬT CỦA XÃ HỘI</t>
  </si>
  <si>
    <t>HẠ TẦNG KỸ THUẬT TRONG CQNN</t>
  </si>
  <si>
    <t>Tổng đầu tư từ NSNN cho hạ tầng kỹ thuật</t>
  </si>
  <si>
    <t>Quản lý tài sản cố định</t>
  </si>
  <si>
    <t>Hệ thống một cửa điện tử</t>
  </si>
  <si>
    <t>Dịch vụ công trực tuyến</t>
  </si>
  <si>
    <t xml:space="preserve">Tổng số dịch vụ công trực tuyến của tỉnh ở tất cả các mức độ </t>
  </si>
  <si>
    <t>7.1</t>
  </si>
  <si>
    <t>7.2</t>
  </si>
  <si>
    <t>7.3</t>
  </si>
  <si>
    <t>Triệu USD</t>
  </si>
  <si>
    <t>Triệu đồng</t>
  </si>
  <si>
    <t>9.3</t>
  </si>
  <si>
    <t>9.4</t>
  </si>
  <si>
    <t>Giá trị</t>
  </si>
  <si>
    <t>Khu</t>
  </si>
  <si>
    <t>Số lượng khu CNTT trên đại bàn tỉnh</t>
  </si>
  <si>
    <t>Tổng diện tích quy hoạch khu CNTT tập trung trên địa bàn tỉnh</t>
  </si>
  <si>
    <t>(Áp dụng đối với các địa phương có mô hình khu CNTT tập trung)</t>
  </si>
  <si>
    <t>Tổng quỹ đất hiện tại của các khu CNTT tập trung</t>
  </si>
  <si>
    <t>Tổng diện tích mặt sàn xây dựng đã được thực hiện trong khu CNTT tập trung</t>
  </si>
  <si>
    <t>Tổng diện tích văn phòng làm việc của các khu CNTT tập trung</t>
  </si>
  <si>
    <t>Tổng số lao động CNTT trong các khu CNTT tập trung</t>
  </si>
  <si>
    <t>Số lượng doanh nghiệp CNTT trong các khu CNTT tập trung</t>
  </si>
  <si>
    <t>Doanh thu của các doanh nghiệp CNTT hoạt dộng trong khu CNTT tập trung</t>
  </si>
  <si>
    <r>
      <t>m</t>
    </r>
    <r>
      <rPr>
        <vertAlign val="superscript"/>
        <sz val="12"/>
        <color theme="1"/>
        <rFont val="Times New Roman"/>
        <family val="1"/>
        <charset val="163"/>
      </rPr>
      <t>2</t>
    </r>
  </si>
  <si>
    <r>
      <t>m</t>
    </r>
    <r>
      <rPr>
        <vertAlign val="superscript"/>
        <sz val="12"/>
        <color theme="1"/>
        <rFont val="Times New Roman"/>
        <family val="1"/>
        <charset val="163"/>
      </rPr>
      <t>2</t>
    </r>
    <r>
      <rPr>
        <sz val="11"/>
        <color theme="1"/>
        <rFont val="Calibri"/>
        <family val="2"/>
        <charset val="163"/>
        <scheme val="minor"/>
      </rPr>
      <t/>
    </r>
  </si>
  <si>
    <t>Giá trị xuất khẩu về CNTT các khu CNTT tập trung</t>
  </si>
  <si>
    <t>Triển khai giải pháp an toàn dữ liệu</t>
  </si>
  <si>
    <t>Các giải pháp an toàn dữ liệu tại trụ sở UBND tỉnh</t>
  </si>
  <si>
    <t>Tổng số các sở, ban, ngành đã triển khai các ứng dụng cơ bản</t>
  </si>
  <si>
    <t>Tổng số các quận, huyện đã triển khai các ứng dụng cơ bản</t>
  </si>
  <si>
    <t>Các ứng dụng cơ bản đã triển khai tại trụ sở UBND tỉnh</t>
  </si>
  <si>
    <t>Dân số</t>
  </si>
  <si>
    <t>Dân số độ tuổi học đại học (18-24)</t>
  </si>
  <si>
    <r>
      <t xml:space="preserve">Trung tâm dữ liệu của tỉnh </t>
    </r>
    <r>
      <rPr>
        <sz val="11"/>
        <color theme="1"/>
        <rFont val="Times New Roman"/>
        <family val="1"/>
      </rPr>
      <t>(đầu tư hay thuê đều tính là có)</t>
    </r>
  </si>
  <si>
    <r>
      <t xml:space="preserve">Hệ thống hội nghị trực tuyến </t>
    </r>
    <r>
      <rPr>
        <sz val="11"/>
        <color theme="1"/>
        <rFont val="Times New Roman"/>
        <family val="1"/>
      </rPr>
      <t xml:space="preserve"> (đầu tư hay thuê đều tính là có)</t>
    </r>
  </si>
  <si>
    <r>
      <t xml:space="preserve">Người kê khai 
</t>
    </r>
    <r>
      <rPr>
        <i/>
        <sz val="11"/>
        <color theme="1"/>
        <rFont val="Times New Roman"/>
        <family val="1"/>
      </rPr>
      <t>(Ký và ghi rõ họ tên)</t>
    </r>
    <r>
      <rPr>
        <b/>
        <sz val="11"/>
        <color theme="1"/>
        <rFont val="Times New Roman"/>
        <family val="1"/>
      </rPr>
      <t xml:space="preserve">
</t>
    </r>
  </si>
  <si>
    <r>
      <t xml:space="preserve">Lãnh đạo Sở Thông tin và Truyền thông
</t>
    </r>
    <r>
      <rPr>
        <i/>
        <sz val="11"/>
        <color theme="1"/>
        <rFont val="Times New Roman"/>
        <family val="1"/>
      </rPr>
      <t>(Ký tên, đóng dấu hoặc ký số)</t>
    </r>
    <r>
      <rPr>
        <b/>
        <sz val="11"/>
        <color theme="1"/>
        <rFont val="Times New Roman"/>
        <family val="1"/>
      </rPr>
      <t xml:space="preserve">
</t>
    </r>
  </si>
  <si>
    <t>Số thuê bao điện thoại cố định</t>
  </si>
  <si>
    <t>Số thuê bao điện thoại di động</t>
  </si>
  <si>
    <r>
      <t>Số thuê bao băng rộng di động có phát sinh lưu lượng (</t>
    </r>
    <r>
      <rPr>
        <sz val="11"/>
        <color theme="1"/>
        <rFont val="Times New Roman"/>
        <family val="1"/>
      </rPr>
      <t>thoại và dữ liệu hoặc dữ liệu</t>
    </r>
    <r>
      <rPr>
        <b/>
        <sz val="11"/>
        <color theme="1"/>
        <rFont val="Times New Roman"/>
        <family val="1"/>
      </rPr>
      <t>)</t>
    </r>
  </si>
  <si>
    <t>Tổng số lao động của các doanh nghiệp</t>
  </si>
  <si>
    <t>Số thuê bao băng rộng cố định</t>
  </si>
  <si>
    <t>Số hộ gia đình có kết nối Internet băng rộng</t>
  </si>
  <si>
    <t>Số doanh nghiệp có kết nối Internet băng rộng</t>
  </si>
  <si>
    <t>Số máy tính trong các CQNN có cài đặt các phần mềm diệt và phòng chống virus</t>
  </si>
  <si>
    <t>Số quận, huyện đã triển khai giải pháp an toàn thông tin</t>
  </si>
  <si>
    <t>Số sở, ban, ngành đã triển khai giải pháp an toàn dữ liệu</t>
  </si>
  <si>
    <t>Số sở, ban, ngành đã triển khai giải pháp an toàn thông tin</t>
  </si>
  <si>
    <t>Số quận, huyện đã triển khai giải pháp an toàn dữ liệu</t>
  </si>
  <si>
    <t>Số trường đại học, cao đẳng trên địa bàn tỉnh</t>
  </si>
  <si>
    <t>Số trường đại học, cao đẳng trên địa bàn tỉnh có đào tạo chuyên ngành CNTT-TT</t>
  </si>
  <si>
    <t>Số cán bộ chuyên trách về CNTT trong các CQNN của tỉnh</t>
  </si>
  <si>
    <t>Số cán bộ chuyên trách về CNTT có trình độ đại học trở lên</t>
  </si>
  <si>
    <t>Số cán bộ chuyên trách về an toàn thông tin trong các CQNN của tỉnh</t>
  </si>
  <si>
    <t>Đầu tư từ NSNN cho hạ tầng an toàn thông tin</t>
  </si>
  <si>
    <t>THÔNG TIN NGƯỜI KÊ KHAI</t>
  </si>
  <si>
    <t>Tổng chi từ NSNN cho ứng dụng CNTT</t>
  </si>
  <si>
    <t>Tường lửa (firewall)</t>
  </si>
  <si>
    <t>Lọc thư rác (spam email)</t>
  </si>
  <si>
    <t>Phần mềm bảo mật/diệt virus (Security/ Antivirus Software)</t>
  </si>
  <si>
    <t>Hệ thống cảnh báo truy nhập trái phép (IPS/ IDS)</t>
  </si>
  <si>
    <t>Băng từ (Tape)</t>
  </si>
  <si>
    <t>Tủ đĩa (Disk)</t>
  </si>
  <si>
    <t xml:space="preserve">Số người sử dụng Internet </t>
  </si>
  <si>
    <t>SỞ THÔNG TN VÀ TRUYỀN THÔNG</t>
  </si>
  <si>
    <t>UBND TỈNH/THÀNH PHỐ…</t>
  </si>
  <si>
    <t>CỌNG HÒA XÃ HỘI CHỦ NGHĨA VIỆT NAM</t>
  </si>
  <si>
    <t>Độc lập - Tự do - Hạnh phúc</t>
  </si>
  <si>
    <r>
      <t xml:space="preserve">Trung tâm dữ liệu dự phòng của tỉnh </t>
    </r>
    <r>
      <rPr>
        <sz val="11"/>
        <color theme="1"/>
        <rFont val="Times New Roman"/>
        <family val="1"/>
      </rPr>
      <t>(đầu tư hay thuê đều tính là có)</t>
    </r>
  </si>
  <si>
    <t>Triển khai trung tâm giám sát an ninh mạng (SOC)</t>
  </si>
  <si>
    <t>18.1</t>
  </si>
  <si>
    <t>18.2</t>
  </si>
  <si>
    <t>Họp trực tuyến</t>
  </si>
  <si>
    <t>Cuộc họp</t>
  </si>
  <si>
    <t>Tích hợp các hệ thống</t>
  </si>
  <si>
    <t>Tổng số cuộc họp của tỉnh trong năm</t>
  </si>
  <si>
    <t>Tổng số cuộc họp của tỉnh với các sở, ban, ngành trong năm</t>
  </si>
  <si>
    <t>Tổng số cuộc họp trực tuyến của tỉnh với các sở, ban, ngành trong năm</t>
  </si>
  <si>
    <t>Số sở, ban, ngành được cấp chứng thư số</t>
  </si>
  <si>
    <t>Tổng số cuộc họp của tỉnh với các UBND các cấp trong năm</t>
  </si>
  <si>
    <t>Tổng số cuộc họp trực tuyến của tỉnh với các UBND các cấp trong năm</t>
  </si>
  <si>
    <t>Triển khai an toàn, an ninh hệ thống</t>
  </si>
  <si>
    <t>Có triển khai bảo vệ hệ thống thông tin theo cấp độ</t>
  </si>
  <si>
    <t>Tổng số dịch vụ công trực tuyến mức độ 4 có phát sinh hồ sơ</t>
  </si>
  <si>
    <t>Tỷ lệ hồ sơ trực tuyến</t>
  </si>
  <si>
    <t>Tổng số máy tính trong các cơ quan nhà nước của tỉnh</t>
  </si>
  <si>
    <t>Băng thông kết nối Internet của các CQNN của tỉnh theo từng loại kết nối</t>
  </si>
  <si>
    <t>Kết nối với mạng diện rộng của tỉnh</t>
  </si>
  <si>
    <t>Tổng số hộ gia đình</t>
  </si>
  <si>
    <t>Tổng số sở, ban, ngành trực thuộc UBND tỉnh</t>
  </si>
  <si>
    <t>Tổng số quận, huyện, thành phố, thị xã trực thuộc tỉnh</t>
  </si>
  <si>
    <t>Tổng số phường, xã, thị trấn</t>
  </si>
  <si>
    <t>Tổng số doanh nghiệp</t>
  </si>
  <si>
    <t>Tổng số sinh viên đại học, cao đẳng trên địa bàn tỉnh (Theo Niên giám thống kê)</t>
  </si>
  <si>
    <t>Tổng số học sinh phổ thông (Theo Niên giám thống kê)</t>
  </si>
  <si>
    <t>Học sinh</t>
  </si>
  <si>
    <t>Tổng số dịch vụ công trực tuyến có tích hợp thanh toán trực tuyến</t>
  </si>
  <si>
    <t>PHỤ LỤC I- KHU CNTT TẬP TRUNG</t>
  </si>
  <si>
    <t>Tỷ lệ hồ sơ trực tuyến cấp tỉnh</t>
  </si>
  <si>
    <t>Tỷ lệ hồ sơ trực tuyến  cấp huyện</t>
  </si>
  <si>
    <t>Tỷ lệ hồ sơ trực tuyến  cấp xã</t>
  </si>
  <si>
    <t>Trong đó:</t>
  </si>
  <si>
    <t>Số quận, huyện được cấp chứng thư số</t>
  </si>
  <si>
    <t>Tổng số sở, ban, ngành kết nối với mạng diện rộng của tỉnh</t>
  </si>
  <si>
    <t>Tổng số sở, ban, ngành kết nối với mạng chuyên dùng cấp II</t>
  </si>
  <si>
    <t>Số phường, xã được cấp chứng thư số</t>
  </si>
  <si>
    <t>Tổng số dịch vụ công của tỉnh</t>
  </si>
  <si>
    <t>Hệ thống báo cáo của tỉnh kết nối với hệ thống báo cáo của Chính phủ</t>
  </si>
  <si>
    <t>Tỷ lệ trao đổi văn bản điện tử cấp tỉnh</t>
  </si>
  <si>
    <t>Tỷ lệ trao đổi văn bản điện tử cấp huyện</t>
  </si>
  <si>
    <t>Tỷ lệ trao đổi văn bản điện tử cấp xã</t>
  </si>
  <si>
    <t>Tổng số UBND quận, huyện kết nối với mạng chuyên dùng cấp II</t>
  </si>
  <si>
    <t>Tổng số UBND phường, xã kết nối với mạng chuyên dùng cấp II</t>
  </si>
  <si>
    <t>Tổng số UBND quận, huyện kết nối với mạng diện rộng của tỉnh</t>
  </si>
  <si>
    <t>Tổng số UBND phường, xã kết nối với mạng diện rộng của tỉnh</t>
  </si>
  <si>
    <t>Triển khai nền tảng chia sẻ dữ liệu của tỉnh (LGSP)</t>
  </si>
  <si>
    <t>Kết nối với mạng chuyên dùng của Đảng, Nhà nước</t>
  </si>
  <si>
    <t>Đã triển khai nền tảng chia sẻ dữ liệu LGSP</t>
  </si>
  <si>
    <t>Tỷ lệ số dịch vụ dữ liệu của các bộ, ngành trung ương có trên NGSP được đưa vào sử dụng chính thức tại tỉnh</t>
  </si>
  <si>
    <t>Số CQNN có sử dụng dịch vụ trên hạ tầng điện toán đám mây của tỉnh</t>
  </si>
  <si>
    <t>Số sở, ban, ngành sử dụng</t>
  </si>
  <si>
    <t>Số quận, huyện sử dụng</t>
  </si>
  <si>
    <t>Số phường, xã sử dụng</t>
  </si>
  <si>
    <t>Triển khai điện toán đám mây</t>
  </si>
  <si>
    <t>Hạ tầng kỹ thuật CNTT của tỉnh đã triển khai theo mô hình điện toán đám mây</t>
  </si>
  <si>
    <t>Tỷ lệ các ứng dụng nội bộ của tỉnh được kết nối, sử dụng qua LGSP</t>
  </si>
  <si>
    <t>Số CQNN có khai thác, sử dụng dữ liệu từ hệ thống thông tin qua LGSP, NGSP phục vụ hoạt động</t>
  </si>
  <si>
    <t>Số CSDL trong Danh mục CSDL của tỉnh</t>
  </si>
  <si>
    <t>Số CSDL trong Danh mục CSDL của tỉnh được triển khai kết nối, chia sẻ với LGSP</t>
  </si>
  <si>
    <t>CSDL</t>
  </si>
  <si>
    <t>Số CSDL  trong Danh mục CSDL của tỉnh được triển khai kết nối, chia sẻ với nền tảng tích hợp chia sẻ dữ liệu quốc gia (NGSP)</t>
  </si>
  <si>
    <t>Tổng số dịch vụ công trực tuyến mức độ 3 có phát sinh hồ sơ</t>
  </si>
  <si>
    <t>Số phường, xã đã triển khai giải pháp an toàn dữ liệu</t>
  </si>
  <si>
    <t>8.1</t>
  </si>
  <si>
    <t>8.2</t>
  </si>
  <si>
    <t>15.1</t>
  </si>
  <si>
    <t>15.2</t>
  </si>
  <si>
    <t>15.3</t>
  </si>
  <si>
    <t>15.4</t>
  </si>
  <si>
    <t>15.5</t>
  </si>
  <si>
    <t>15.6</t>
  </si>
  <si>
    <t>15.7</t>
  </si>
  <si>
    <t>17.1</t>
  </si>
  <si>
    <t>17.2</t>
  </si>
  <si>
    <t>17.2.1</t>
  </si>
  <si>
    <t>17.2.2</t>
  </si>
  <si>
    <t>17.2.3</t>
  </si>
  <si>
    <t>17.3</t>
  </si>
  <si>
    <t>17.3.1</t>
  </si>
  <si>
    <t>17.3.2</t>
  </si>
  <si>
    <t>17.3.3</t>
  </si>
  <si>
    <t>17.4.1</t>
  </si>
  <si>
    <t>17.4</t>
  </si>
  <si>
    <t>17.4.2</t>
  </si>
  <si>
    <t>Tổng số các phường, xã đã triển khai các ứng dụng cơ bản</t>
  </si>
  <si>
    <t>Tỷ lệ trao đổi văn bản điện tử trong toàn tỉnh</t>
  </si>
  <si>
    <t>Năm 2021</t>
  </si>
  <si>
    <t>CCVC cấp tỉnh</t>
  </si>
  <si>
    <t>CCVC cấp huyện</t>
  </si>
  <si>
    <t>CCVC cấp xã</t>
  </si>
  <si>
    <t>Trang bị máy tính trong các cơ quan nhà nước của tỉnh</t>
  </si>
  <si>
    <t>Số CCVC được trang bị máy tính</t>
  </si>
  <si>
    <t>Có triển khai an toàn, an ninh hệ thống cho các hệ thống thông tin theo mô hình 4 lớp</t>
  </si>
  <si>
    <t>Số hệ thống thông tin trong CQNN nhà nước của tỉnh</t>
  </si>
  <si>
    <t>Số hệ thống thông tin trong CQNN nhà nước của tỉnh triển khai an toàn, an ninh theo mô hình 4 lớp</t>
  </si>
  <si>
    <t>Hệ thống</t>
  </si>
  <si>
    <t>Số hệ thống thông tin trong CQNN của tỉnh được phê duyệt theo cấp độ</t>
  </si>
  <si>
    <t>Số hệ thống thông tin trong CQNN của tỉnh được triển khai phương án bảo vệ theo hồ sơ đề xuất cấp độ được phê duyệt</t>
  </si>
  <si>
    <t>Số hệ thống thông tin trong CQNN của tỉnh cấp độ 3 trở lên đạt chứng nhận tiêu chuẩn quản lý ATTT ISO 27001</t>
  </si>
  <si>
    <t>17.2.4</t>
  </si>
  <si>
    <t>Số phường, xã đã triển khai giải pháp an toàn thông tin</t>
  </si>
  <si>
    <t>17.3.4</t>
  </si>
  <si>
    <t>Tổng số cuộc họp trực tuyến của tỉnh trong năm</t>
  </si>
  <si>
    <t>PHIẾU THU THẬP SỐ LIỆU VỀ MỨC ĐỘ SẴN SÀNG
 CHO PHÁT TRIỂN VÀ ỨNG DỤNG CNTT-TT NĂM 2023</t>
  </si>
  <si>
    <t>Số hệ thống thông tin đượcgiám sát trực tiếp và kết nối dữ liệu với Trung tâm giám sát an toàn không gian mạng quốc gia (NCSC)</t>
  </si>
  <si>
    <t>Số bộ, ngành Trung ương đã kết nối với các đơn vị quản lý chuyên ngành của tỉnh</t>
  </si>
  <si>
    <t>Cơ quan</t>
  </si>
  <si>
    <t>Số bộ, ngành Trung ương đã liên thông, kết nối với UBND tỉnh</t>
  </si>
  <si>
    <r>
      <rPr>
        <i/>
        <sz val="11"/>
        <color rgb="FFFF0000"/>
        <rFont val="Times New Roman"/>
        <family val="1"/>
      </rPr>
      <t xml:space="preserve">, </t>
    </r>
    <r>
      <rPr>
        <i/>
        <sz val="11"/>
        <color theme="1"/>
        <rFont val="Times New Roman"/>
        <family val="1"/>
      </rPr>
      <t>ngày        tháng     năm  2023</t>
    </r>
  </si>
  <si>
    <r>
      <rPr>
        <b/>
        <sz val="11"/>
        <color theme="1"/>
        <rFont val="Times New Roman"/>
        <family val="1"/>
      </rPr>
      <t>Hướng dẫn chung:</t>
    </r>
    <r>
      <rPr>
        <sz val="11"/>
        <color theme="1"/>
        <rFont val="Times New Roman"/>
        <family val="1"/>
      </rPr>
      <t xml:space="preserve">
• Trong phiếu này, các tỉnh, thành phố trực thuộc Trung ương đều được gọi chung là </t>
    </r>
    <r>
      <rPr>
        <b/>
        <sz val="11"/>
        <color theme="1"/>
        <rFont val="Times New Roman"/>
        <family val="1"/>
      </rPr>
      <t>tỉnh.</t>
    </r>
    <r>
      <rPr>
        <sz val="11"/>
        <color theme="1"/>
        <rFont val="Times New Roman"/>
        <family val="1"/>
      </rPr>
      <t xml:space="preserve"> 
• Với các số liệu thống kê từ các công bố của các cơ quan quản lý nhà nước như: báo cáo thống kê, kết quả điều tra v.v., cần ghi rõ nguồn cung cấp.
• Những trường hợp không có được số liệu chính xác, có thể sử dụng số ước tính gần đúng nhất có thể. Trong trường hợp không thể ước tính hoặc thu thập được số liệu thì ghi số liệu năm trước đó và giải thích. Nếu năm trước cũng không có số liệu thì ghi "Không có số liệu".
• Thời điểm và số liệu thống kê:
 - Cột Năm 2022: lấy số liệu tính đến 31/12/2022.
</t>
    </r>
    <r>
      <rPr>
        <sz val="11"/>
        <color rgb="FFFF0000"/>
        <rFont val="Times New Roman"/>
        <family val="1"/>
      </rPr>
      <t xml:space="preserve"> - </t>
    </r>
    <r>
      <rPr>
        <sz val="11"/>
        <color theme="1"/>
        <rFont val="Times New Roman"/>
        <family val="1"/>
      </rPr>
      <t xml:space="preserve">Cột Năm 2021: ghi số liệu đã kê khai trong Phiếu điều tra ICT Index năm 2022 hoặc lấy số liệu tính đến 31/12/2021.
 </t>
    </r>
    <r>
      <rPr>
        <sz val="11"/>
        <color rgb="FFFF0000"/>
        <rFont val="Times New Roman"/>
        <family val="1"/>
      </rPr>
      <t>-</t>
    </r>
    <r>
      <rPr>
        <sz val="11"/>
        <color theme="1"/>
        <rFont val="Times New Roman"/>
        <family val="1"/>
      </rPr>
      <t xml:space="preserve"> Cột Giải thích biến động: Khi số liệu có sự thay đổi lớn giữa các năm (trên 20%), đề nghị giải thích lý do.
• Sau khi điền phiếu điều tra, đề nghị ghi rõ tên và thông tin liên hệ của cán bộ xử lý vào cuối phiếu điều tra để liên lạc, trao đổi khi cần.</t>
    </r>
  </si>
  <si>
    <t>Năm 2022</t>
  </si>
  <si>
    <t>Hệ thống một cửa điện tử tích hợp với cổng dịch vụ công của tỉnh</t>
  </si>
  <si>
    <t>9.2.1</t>
  </si>
  <si>
    <t>9.2.2</t>
  </si>
  <si>
    <t>9.2.5</t>
  </si>
  <si>
    <t>9.2.6</t>
  </si>
  <si>
    <t>9.2.7</t>
  </si>
  <si>
    <t>Tổng chi từ NSNN cho đào tạo CNTT và an toàn thông tin</t>
  </si>
  <si>
    <t>Triển khai Trung tâm giám sát, điều hành đô thị thông minh (IOC) cấp tỉnh</t>
  </si>
  <si>
    <t>Triển khai Trung tâm giám sát, điều hành đô thị thông minh (IOC) cấp huyện</t>
  </si>
  <si>
    <t>Triển khai Trung tâm giám sát điều hành đô thị thông minh (IOC)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</si>
</sst>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5" x14ac:knownFonts="1">
    <font>
      <sz val="11"/>
      <color theme="1"/>
      <name val="Calibri"/>
      <family val="2"/>
      <charset val="163"/>
      <scheme val="minor"/>
    </font>
    <font>
      <sz val="11"/>
      <color theme="1"/>
      <name val="Calibri"/>
      <family val="2"/>
      <charset val="163"/>
      <scheme val="minor"/>
    </font>
    <font>
      <sz val="12"/>
      <color theme="1"/>
      <name val="Times New Roman"/>
      <family val="1"/>
      <charset val="163"/>
    </font>
    <font>
      <b/>
      <sz val="12"/>
      <color theme="1"/>
      <name val="Times New Roman"/>
      <family val="1"/>
      <charset val="163"/>
    </font>
    <font>
      <i/>
      <sz val="11"/>
      <color theme="1"/>
      <name val="Cambria"/>
      <family val="1"/>
      <charset val="163"/>
      <scheme val="major"/>
    </font>
    <font>
      <i/>
      <sz val="12"/>
      <color theme="1"/>
      <name val="Times New Roman"/>
      <family val="1"/>
      <charset val="163"/>
    </font>
    <font>
      <b/>
      <sz val="12"/>
      <color theme="1"/>
      <name val="Cambria"/>
      <family val="1"/>
      <charset val="163"/>
      <scheme val="major"/>
    </font>
    <font>
      <vertAlign val="superscript"/>
      <sz val="12"/>
      <color theme="1"/>
      <name val="Times New Roman"/>
      <family val="1"/>
      <charset val="163"/>
    </font>
    <font>
      <b/>
      <sz val="13"/>
      <color theme="1"/>
      <name val="Times New Roman"/>
      <family val="1"/>
    </font>
    <font>
      <b/>
      <sz val="13"/>
      <color rgb="FFFF0000"/>
      <name val="Times New Roman"/>
      <family val="1"/>
    </font>
    <font>
      <sz val="11"/>
      <color theme="1"/>
      <name val="Times New Roman"/>
      <family val="1"/>
    </font>
    <font>
      <sz val="12"/>
      <color theme="1"/>
      <name val="Times New Roman"/>
      <family val="1"/>
    </font>
    <font>
      <sz val="11"/>
      <color rgb="FFFF0000"/>
      <name val="Times New Roman"/>
      <family val="1"/>
    </font>
    <font>
      <b/>
      <sz val="11"/>
      <color theme="1"/>
      <name val="Times New Roman"/>
      <family val="1"/>
    </font>
    <font>
      <b/>
      <sz val="12"/>
      <color theme="1"/>
      <name val="Times New Roman"/>
      <family val="1"/>
    </font>
    <font>
      <b/>
      <sz val="11"/>
      <name val="Times New Roman"/>
      <family val="1"/>
    </font>
    <font>
      <b/>
      <i/>
      <sz val="11"/>
      <color theme="1"/>
      <name val="Times New Roman"/>
      <family val="1"/>
    </font>
    <font>
      <i/>
      <sz val="11"/>
      <color theme="1"/>
      <name val="Times New Roman"/>
      <family val="1"/>
    </font>
    <font>
      <b/>
      <i/>
      <sz val="11"/>
      <name val="Times New Roman"/>
      <family val="1"/>
    </font>
    <font>
      <i/>
      <sz val="11"/>
      <color rgb="FFFF0000"/>
      <name val="Times New Roman"/>
      <family val="1"/>
    </font>
    <font>
      <i/>
      <sz val="11"/>
      <name val="Times New Roman"/>
      <family val="1"/>
    </font>
    <font>
      <sz val="11"/>
      <name val="Times New Roman"/>
      <family val="1"/>
    </font>
    <font>
      <sz val="13"/>
      <color theme="1"/>
      <name val="Times New Roman"/>
      <family val="1"/>
    </font>
    <font>
      <b/>
      <strike/>
      <sz val="11"/>
      <color theme="1"/>
      <name val="Times New Roman"/>
      <family val="1"/>
    </font>
    <font>
      <strike/>
      <sz val="11"/>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3" fontId="3" fillId="0" borderId="1" xfId="0" applyNumberFormat="1" applyFont="1" applyBorder="1" applyAlignment="1">
      <alignment horizontal="justify" vertical="center" wrapText="1"/>
    </xf>
    <xf numFmtId="0" fontId="3" fillId="0" borderId="1" xfId="0" applyFont="1" applyBorder="1" applyAlignment="1">
      <alignment horizontal="justify" vertical="center" wrapText="1"/>
    </xf>
    <xf numFmtId="3" fontId="2" fillId="0" borderId="1" xfId="0" applyNumberFormat="1"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5" fillId="0" borderId="0" xfId="0" applyFont="1" applyAlignment="1">
      <alignment horizontal="justify" vertical="center"/>
    </xf>
    <xf numFmtId="0" fontId="0" fillId="0" borderId="0" xfId="0" applyAlignment="1">
      <alignment vertical="center"/>
    </xf>
    <xf numFmtId="0" fontId="0" fillId="0" borderId="0" xfId="0" applyAlignment="1">
      <alignment horizontal="center" vertical="center"/>
    </xf>
    <xf numFmtId="0" fontId="13"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5" xfId="0" applyFont="1" applyFill="1" applyBorder="1" applyAlignment="1">
      <alignment horizontal="right" vertical="center" wrapText="1"/>
    </xf>
    <xf numFmtId="0" fontId="13" fillId="0" borderId="5" xfId="0" applyFont="1" applyFill="1" applyBorder="1" applyAlignment="1">
      <alignment vertical="center" wrapText="1"/>
    </xf>
    <xf numFmtId="0" fontId="13" fillId="0" borderId="1" xfId="0" applyFont="1" applyFill="1" applyBorder="1" applyAlignment="1">
      <alignment horizontal="center" vertical="center" wrapText="1"/>
    </xf>
    <xf numFmtId="10" fontId="10" fillId="0" borderId="1" xfId="2" applyNumberFormat="1" applyFont="1" applyFill="1" applyBorder="1" applyAlignment="1">
      <alignment horizontal="right" vertical="center" wrapText="1"/>
    </xf>
    <xf numFmtId="0" fontId="13" fillId="0" borderId="1" xfId="0" applyFont="1" applyFill="1" applyBorder="1" applyAlignment="1">
      <alignment vertical="center" wrapText="1"/>
    </xf>
    <xf numFmtId="0" fontId="10" fillId="0" borderId="0" xfId="0" applyFont="1" applyFill="1" applyBorder="1"/>
    <xf numFmtId="3" fontId="13"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xf>
    <xf numFmtId="0" fontId="10" fillId="0" borderId="1" xfId="0" applyFont="1" applyFill="1" applyBorder="1" applyAlignment="1">
      <alignment vertical="center"/>
    </xf>
    <xf numFmtId="0" fontId="12" fillId="0" borderId="0" xfId="0" applyFont="1" applyFill="1" applyBorder="1" applyAlignment="1">
      <alignment vertical="center"/>
    </xf>
    <xf numFmtId="3" fontId="10" fillId="0" borderId="1" xfId="1" applyNumberFormat="1" applyFont="1" applyFill="1" applyBorder="1" applyAlignment="1">
      <alignment horizontal="right" vertical="center"/>
    </xf>
    <xf numFmtId="0" fontId="24" fillId="0" borderId="0" xfId="0" applyFont="1" applyFill="1" applyBorder="1"/>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3" fontId="23" fillId="0" borderId="1" xfId="0" applyNumberFormat="1" applyFont="1" applyFill="1" applyBorder="1" applyAlignment="1">
      <alignment horizontal="right" vertical="center" wrapText="1"/>
    </xf>
    <xf numFmtId="0" fontId="23" fillId="0" borderId="1" xfId="0" applyFont="1" applyFill="1" applyBorder="1" applyAlignment="1">
      <alignment vertical="center" wrapText="1"/>
    </xf>
    <xf numFmtId="0" fontId="13" fillId="0" borderId="8" xfId="0" applyFont="1" applyFill="1" applyBorder="1" applyAlignment="1">
      <alignment horizontal="center" vertical="center"/>
    </xf>
    <xf numFmtId="3" fontId="10" fillId="0" borderId="6" xfId="0" applyNumberFormat="1" applyFont="1" applyFill="1" applyBorder="1" applyAlignment="1">
      <alignment horizontal="right" vertical="center"/>
    </xf>
    <xf numFmtId="0" fontId="10" fillId="0" borderId="6" xfId="0" applyFont="1" applyFill="1" applyBorder="1" applyAlignment="1">
      <alignment vertical="center"/>
    </xf>
    <xf numFmtId="0" fontId="9" fillId="0" borderId="0" xfId="0" applyFont="1" applyFill="1" applyAlignment="1">
      <alignment vertical="center" wrapText="1"/>
    </xf>
    <xf numFmtId="0" fontId="8" fillId="0" borderId="0" xfId="0" applyFont="1" applyFill="1" applyAlignment="1">
      <alignment vertical="top" wrapText="1"/>
    </xf>
    <xf numFmtId="0" fontId="10" fillId="0" borderId="0" xfId="0" applyFont="1" applyFill="1"/>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11" fillId="0" borderId="0" xfId="0" applyFont="1" applyFill="1" applyAlignment="1">
      <alignment horizontal="center" vertical="center"/>
    </xf>
    <xf numFmtId="0" fontId="10" fillId="0" borderId="0" xfId="0" applyFont="1" applyFill="1" applyAlignment="1">
      <alignment vertical="center"/>
    </xf>
    <xf numFmtId="0" fontId="9" fillId="0" borderId="0" xfId="0" applyFont="1" applyFill="1" applyAlignment="1">
      <alignment horizontal="center" vertical="center" wrapText="1"/>
    </xf>
    <xf numFmtId="0" fontId="12" fillId="0" borderId="0" xfId="0" applyFont="1" applyFill="1" applyAlignment="1">
      <alignment vertical="center" wrapText="1"/>
    </xf>
    <xf numFmtId="0" fontId="10" fillId="0" borderId="0" xfId="0" applyFont="1" applyFill="1" applyAlignment="1">
      <alignment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0" xfId="0" applyFont="1" applyFill="1" applyAlignment="1">
      <alignment horizontal="center" vertical="center" wrapText="1"/>
    </xf>
    <xf numFmtId="0" fontId="13" fillId="0" borderId="0" xfId="0" applyFont="1" applyFill="1" applyBorder="1" applyAlignment="1">
      <alignment horizontal="center"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4" fillId="0" borderId="0" xfId="0" applyFont="1" applyFill="1" applyBorder="1" applyAlignment="1">
      <alignment horizontal="left" vertical="center"/>
    </xf>
    <xf numFmtId="3" fontId="13" fillId="0" borderId="6" xfId="0" applyNumberFormat="1" applyFont="1" applyFill="1" applyBorder="1" applyAlignment="1">
      <alignment horizontal="right" vertic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5" fillId="0" borderId="1" xfId="0" applyFont="1" applyFill="1" applyBorder="1" applyAlignment="1">
      <alignment horizontal="center" vertical="center"/>
    </xf>
    <xf numFmtId="0" fontId="12" fillId="0" borderId="7" xfId="0" applyFont="1" applyFill="1" applyBorder="1" applyAlignment="1">
      <alignment vertical="center"/>
    </xf>
    <xf numFmtId="3" fontId="13" fillId="0" borderId="1" xfId="1" applyNumberFormat="1" applyFont="1" applyFill="1" applyBorder="1" applyAlignment="1">
      <alignment horizontal="right" vertical="center"/>
    </xf>
    <xf numFmtId="0" fontId="12" fillId="0" borderId="0" xfId="0" applyFont="1" applyFill="1" applyAlignment="1"/>
    <xf numFmtId="3" fontId="10" fillId="0" borderId="1" xfId="0" applyNumberFormat="1" applyFont="1" applyFill="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21" fillId="0" borderId="1" xfId="0" applyFont="1" applyFill="1" applyBorder="1" applyAlignment="1">
      <alignment horizontal="center" vertical="center"/>
    </xf>
    <xf numFmtId="3" fontId="21" fillId="0" borderId="1" xfId="1" applyNumberFormat="1" applyFont="1" applyFill="1" applyBorder="1" applyAlignment="1">
      <alignment horizontal="right" vertical="center"/>
    </xf>
    <xf numFmtId="0" fontId="21" fillId="0" borderId="1" xfId="0" applyFont="1" applyFill="1" applyBorder="1" applyAlignment="1">
      <alignment vertical="center"/>
    </xf>
    <xf numFmtId="0" fontId="21" fillId="0" borderId="1" xfId="0" applyFont="1" applyFill="1" applyBorder="1" applyAlignment="1">
      <alignment horizontal="right" vertical="center"/>
    </xf>
    <xf numFmtId="0" fontId="10" fillId="0" borderId="0" xfId="0" applyFont="1" applyFill="1" applyAlignment="1"/>
    <xf numFmtId="3" fontId="21" fillId="0" borderId="1"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2" fillId="0" borderId="0" xfId="0" applyFont="1" applyFill="1"/>
    <xf numFmtId="0" fontId="16" fillId="0" borderId="0" xfId="0" applyFont="1" applyFill="1" applyAlignment="1">
      <alignment horizontal="center" vertical="center"/>
    </xf>
    <xf numFmtId="0" fontId="10" fillId="0" borderId="0" xfId="0" applyFont="1" applyFill="1" applyBorder="1" applyAlignment="1">
      <alignment horizontal="left" vertical="center" wrapText="1"/>
    </xf>
    <xf numFmtId="3" fontId="24" fillId="0" borderId="1" xfId="0" applyNumberFormat="1" applyFont="1" applyFill="1" applyBorder="1" applyAlignment="1">
      <alignment vertical="center"/>
    </xf>
    <xf numFmtId="0" fontId="24" fillId="0" borderId="1" xfId="0"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horizontal="lef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3" fillId="3" borderId="10" xfId="0" applyFont="1" applyFill="1" applyBorder="1" applyAlignment="1">
      <alignment vertical="center"/>
    </xf>
    <xf numFmtId="0" fontId="10"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7"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49" fontId="10" fillId="0" borderId="3"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0" fontId="13" fillId="0" borderId="6" xfId="0" applyFont="1" applyFill="1" applyBorder="1" applyAlignment="1">
      <alignment horizontal="left"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5"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0" fillId="0" borderId="1" xfId="0" applyFont="1" applyFill="1" applyBorder="1" applyAlignment="1">
      <alignment vertical="center" wrapText="1"/>
    </xf>
    <xf numFmtId="0" fontId="16" fillId="0" borderId="1" xfId="0" applyFont="1" applyFill="1" applyBorder="1" applyAlignment="1">
      <alignmen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20" fillId="0" borderId="1" xfId="0" applyFont="1" applyFill="1" applyBorder="1" applyAlignment="1">
      <alignment horizontal="left" vertical="center"/>
    </xf>
    <xf numFmtId="0" fontId="8" fillId="0" borderId="0" xfId="0" applyFont="1" applyFill="1" applyAlignment="1">
      <alignment horizontal="center" vertical="center" wrapText="1"/>
    </xf>
    <xf numFmtId="0" fontId="22" fillId="0" borderId="0" xfId="0" applyFont="1" applyFill="1" applyAlignment="1">
      <alignment horizontal="center" vertical="center" wrapText="1"/>
    </xf>
    <xf numFmtId="0" fontId="10" fillId="0" borderId="0" xfId="0" applyFont="1" applyFill="1" applyAlignment="1">
      <alignment horizontal="left" vertical="center" wrapText="1"/>
    </xf>
    <xf numFmtId="0" fontId="13" fillId="0" borderId="0" xfId="0" applyFont="1" applyFill="1" applyBorder="1" applyAlignment="1">
      <alignment horizontal="left" vertical="center"/>
    </xf>
    <xf numFmtId="0" fontId="10" fillId="0" borderId="3" xfId="0" applyFont="1" applyFill="1" applyBorder="1" applyAlignment="1">
      <alignment horizontal="left" vertical="center"/>
    </xf>
    <xf numFmtId="0" fontId="15" fillId="2" borderId="1" xfId="0" applyFont="1" applyFill="1" applyBorder="1" applyAlignment="1">
      <alignment horizontal="center" vertical="center"/>
    </xf>
    <xf numFmtId="0" fontId="16" fillId="0" borderId="3"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3" fillId="0" borderId="1" xfId="0" applyFont="1" applyFill="1" applyBorder="1" applyAlignment="1">
      <alignment horizontal="left" vertical="center"/>
    </xf>
    <xf numFmtId="0" fontId="10" fillId="0" borderId="3"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1" xfId="0" applyFont="1" applyFill="1" applyBorder="1" applyAlignment="1">
      <alignment vertical="center" wrapText="1"/>
    </xf>
    <xf numFmtId="0" fontId="16" fillId="0" borderId="4"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6" fillId="0" borderId="0" xfId="0" applyFont="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871268</xdr:colOff>
      <xdr:row>1</xdr:row>
      <xdr:rowOff>273331</xdr:rowOff>
    </xdr:from>
    <xdr:to>
      <xdr:col>2</xdr:col>
      <xdr:colOff>310551</xdr:colOff>
      <xdr:row>1</xdr:row>
      <xdr:rowOff>273331</xdr:rowOff>
    </xdr:to>
    <xdr:cxnSp macro="">
      <xdr:nvCxnSpPr>
        <xdr:cNvPr id="3" name="Straight Connector 2"/>
        <xdr:cNvCxnSpPr/>
      </xdr:nvCxnSpPr>
      <xdr:spPr>
        <a:xfrm>
          <a:off x="1414732" y="480365"/>
          <a:ext cx="213072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761858</xdr:colOff>
      <xdr:row>1</xdr:row>
      <xdr:rowOff>262218</xdr:rowOff>
    </xdr:from>
    <xdr:to>
      <xdr:col>5</xdr:col>
      <xdr:colOff>809483</xdr:colOff>
      <xdr:row>1</xdr:row>
      <xdr:rowOff>263806</xdr:rowOff>
    </xdr:to>
    <xdr:cxnSp macro="">
      <xdr:nvCxnSpPr>
        <xdr:cNvPr id="12" name="Straight Connector 11"/>
        <xdr:cNvCxnSpPr/>
      </xdr:nvCxnSpPr>
      <xdr:spPr>
        <a:xfrm>
          <a:off x="6670952" y="469252"/>
          <a:ext cx="1031037" cy="158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tabSelected="1" topLeftCell="A198" zoomScaleSheetLayoutView="100" workbookViewId="0">
      <selection activeCell="B145" sqref="B145:C145"/>
    </sheetView>
  </sheetViews>
  <sheetFormatPr defaultColWidth="9" defaultRowHeight="15.75" x14ac:dyDescent="0.25"/>
  <cols>
    <col min="1" max="1" width="7" style="79" customWidth="1"/>
    <col min="2" max="2" width="34.7109375" style="80" customWidth="1"/>
    <col min="3" max="3" width="22.140625" style="45" customWidth="1"/>
    <col min="4" max="4" width="12.28515625" style="44" customWidth="1"/>
    <col min="5" max="6" width="12.7109375" style="45" customWidth="1"/>
    <col min="7" max="7" width="20.28515625" style="45" customWidth="1"/>
    <col min="8" max="8" width="16.85546875" style="53" customWidth="1"/>
    <col min="9" max="9" width="17.28515625" style="41" customWidth="1"/>
    <col min="10" max="16384" width="9" style="41"/>
  </cols>
  <sheetData>
    <row r="1" spans="1:9" ht="16.5" customHeight="1" x14ac:dyDescent="0.25">
      <c r="A1" s="137" t="s">
        <v>137</v>
      </c>
      <c r="B1" s="137"/>
      <c r="C1" s="137"/>
      <c r="D1" s="136" t="s">
        <v>138</v>
      </c>
      <c r="E1" s="136"/>
      <c r="F1" s="136"/>
      <c r="G1" s="136"/>
      <c r="H1" s="39"/>
      <c r="I1" s="40"/>
    </row>
    <row r="2" spans="1:9" ht="25.5" customHeight="1" x14ac:dyDescent="0.25">
      <c r="A2" s="136" t="s">
        <v>136</v>
      </c>
      <c r="B2" s="136"/>
      <c r="C2" s="136"/>
      <c r="D2" s="136" t="s">
        <v>139</v>
      </c>
      <c r="E2" s="136"/>
      <c r="F2" s="136"/>
      <c r="G2" s="136"/>
      <c r="H2" s="39"/>
    </row>
    <row r="3" spans="1:9" ht="18" customHeight="1" x14ac:dyDescent="0.25">
      <c r="A3" s="42"/>
      <c r="B3" s="43"/>
      <c r="C3" s="42"/>
      <c r="F3" s="42"/>
      <c r="G3" s="42"/>
      <c r="H3" s="46"/>
    </row>
    <row r="4" spans="1:9" ht="40.700000000000003" customHeight="1" x14ac:dyDescent="0.25">
      <c r="A4" s="136" t="s">
        <v>245</v>
      </c>
      <c r="B4" s="136"/>
      <c r="C4" s="136"/>
      <c r="D4" s="136"/>
      <c r="E4" s="136"/>
      <c r="F4" s="136"/>
      <c r="G4" s="136"/>
      <c r="H4" s="39"/>
    </row>
    <row r="5" spans="1:9" ht="18" customHeight="1" x14ac:dyDescent="0.25">
      <c r="A5" s="42"/>
      <c r="B5" s="43"/>
      <c r="F5" s="42"/>
      <c r="G5" s="42"/>
      <c r="H5" s="46"/>
    </row>
    <row r="6" spans="1:9" ht="189" customHeight="1" x14ac:dyDescent="0.25">
      <c r="A6" s="138" t="s">
        <v>251</v>
      </c>
      <c r="B6" s="138"/>
      <c r="C6" s="138"/>
      <c r="D6" s="138"/>
      <c r="E6" s="138"/>
      <c r="F6" s="138"/>
      <c r="G6" s="138"/>
      <c r="H6" s="47"/>
      <c r="I6" s="48"/>
    </row>
    <row r="7" spans="1:9" ht="12.75" customHeight="1" x14ac:dyDescent="0.25">
      <c r="A7" s="49"/>
      <c r="B7" s="50"/>
      <c r="C7" s="50"/>
      <c r="D7" s="51"/>
      <c r="E7" s="50"/>
      <c r="F7" s="50"/>
      <c r="G7" s="50"/>
      <c r="H7" s="47"/>
      <c r="I7" s="48"/>
    </row>
    <row r="8" spans="1:9" thickBot="1" x14ac:dyDescent="0.3">
      <c r="A8" s="52" t="s">
        <v>31</v>
      </c>
      <c r="B8" s="139" t="s">
        <v>0</v>
      </c>
      <c r="C8" s="139"/>
      <c r="D8" s="139"/>
      <c r="E8" s="139"/>
      <c r="F8" s="139"/>
      <c r="G8" s="139"/>
    </row>
    <row r="9" spans="1:9" ht="15.75" customHeight="1" thickBot="1" x14ac:dyDescent="0.3">
      <c r="A9" s="52"/>
      <c r="B9" s="54" t="s">
        <v>56</v>
      </c>
      <c r="C9" s="97"/>
      <c r="D9" s="55"/>
      <c r="E9" s="55"/>
      <c r="F9" s="55"/>
      <c r="G9" s="55"/>
    </row>
    <row r="10" spans="1:9" x14ac:dyDescent="0.25">
      <c r="A10" s="52"/>
      <c r="B10" s="54"/>
      <c r="C10" s="54"/>
      <c r="D10" s="56"/>
      <c r="E10" s="54"/>
      <c r="F10" s="54"/>
      <c r="G10" s="54"/>
    </row>
    <row r="11" spans="1:9" ht="30.75" customHeight="1" x14ac:dyDescent="0.25">
      <c r="A11" s="86" t="s">
        <v>24</v>
      </c>
      <c r="B11" s="118" t="s">
        <v>2</v>
      </c>
      <c r="C11" s="118"/>
      <c r="D11" s="87" t="s">
        <v>5</v>
      </c>
      <c r="E11" s="87" t="s">
        <v>228</v>
      </c>
      <c r="F11" s="87" t="s">
        <v>252</v>
      </c>
      <c r="G11" s="87" t="s">
        <v>3</v>
      </c>
    </row>
    <row r="12" spans="1:9" ht="28.5" customHeight="1" x14ac:dyDescent="0.25">
      <c r="A12" s="36">
        <v>1</v>
      </c>
      <c r="B12" s="99" t="s">
        <v>103</v>
      </c>
      <c r="C12" s="99"/>
      <c r="D12" s="12" t="s">
        <v>7</v>
      </c>
      <c r="E12" s="57"/>
      <c r="F12" s="57"/>
      <c r="G12" s="13"/>
      <c r="H12" s="53" t="e">
        <f>IF(ABS(F12-E12)/E12&gt;20%, "Số liệu chênh lệch giữa hai năm lớn, đề nghị giải thích","")</f>
        <v>#DIV/0!</v>
      </c>
    </row>
    <row r="13" spans="1:9" ht="28.5" customHeight="1" x14ac:dyDescent="0.25">
      <c r="A13" s="36">
        <v>2</v>
      </c>
      <c r="B13" s="99" t="s">
        <v>104</v>
      </c>
      <c r="C13" s="99"/>
      <c r="D13" s="12" t="s">
        <v>7</v>
      </c>
      <c r="E13" s="57"/>
      <c r="F13" s="57"/>
      <c r="G13" s="13"/>
      <c r="H13" s="53" t="e">
        <f t="shared" ref="H13" si="0">IF(ABS(F13-E13)/E13&gt;20%, "Số liệu chênh lệch giữa hai năm lớn, đề nghị giải thích","")</f>
        <v>#DIV/0!</v>
      </c>
    </row>
    <row r="14" spans="1:9" ht="28.5" customHeight="1" x14ac:dyDescent="0.25">
      <c r="A14" s="36">
        <v>3</v>
      </c>
      <c r="B14" s="99" t="s">
        <v>160</v>
      </c>
      <c r="C14" s="99"/>
      <c r="D14" s="19" t="s">
        <v>58</v>
      </c>
      <c r="E14" s="23"/>
      <c r="F14" s="23"/>
      <c r="G14" s="21"/>
      <c r="H14" s="53" t="e">
        <f>IF(ABS(F14-E14)/E14&gt;20%, "Số liệu chênh lệch giữa hai năm lớn, đề nghị giải thích","")</f>
        <v>#DIV/0!</v>
      </c>
    </row>
    <row r="15" spans="1:9" ht="28.5" customHeight="1" x14ac:dyDescent="0.25">
      <c r="A15" s="36">
        <v>4</v>
      </c>
      <c r="B15" s="99" t="s">
        <v>161</v>
      </c>
      <c r="C15" s="99"/>
      <c r="D15" s="19" t="s">
        <v>6</v>
      </c>
      <c r="E15" s="23"/>
      <c r="F15" s="23"/>
      <c r="G15" s="21"/>
      <c r="H15" s="53" t="e">
        <f t="shared" ref="H15" si="1">IF(ABS(F15-E15)/E15&gt;10%, "Số liệu chênh lệch giữa hai năm lớn, đề nghị giải thích","")</f>
        <v>#DIV/0!</v>
      </c>
    </row>
    <row r="16" spans="1:9" ht="28.5" customHeight="1" x14ac:dyDescent="0.25">
      <c r="A16" s="36">
        <v>5</v>
      </c>
      <c r="B16" s="99" t="s">
        <v>162</v>
      </c>
      <c r="C16" s="99"/>
      <c r="D16" s="19" t="s">
        <v>6</v>
      </c>
      <c r="E16" s="23"/>
      <c r="F16" s="23"/>
      <c r="G16" s="21"/>
      <c r="H16" s="53" t="e">
        <f>IF(ABS(F16-E16)/E16&gt;10%, "Số liệu chênh lệch giữa hai năm lớn, đề nghị giải thích","")</f>
        <v>#DIV/0!</v>
      </c>
    </row>
    <row r="17" spans="1:8" ht="28.5" customHeight="1" x14ac:dyDescent="0.25">
      <c r="A17" s="36">
        <v>6</v>
      </c>
      <c r="B17" s="99" t="s">
        <v>163</v>
      </c>
      <c r="C17" s="99"/>
      <c r="D17" s="19" t="s">
        <v>6</v>
      </c>
      <c r="E17" s="23"/>
      <c r="F17" s="23"/>
      <c r="G17" s="21"/>
      <c r="H17" s="53" t="e">
        <f>IF(ABS(F17-E17)/E17&gt;10%, "Số liệu chênh lệch giữa hai năm lớn, đề nghị giải thích","")</f>
        <v>#DIV/0!</v>
      </c>
    </row>
    <row r="18" spans="1:8" ht="28.5" customHeight="1" x14ac:dyDescent="0.25">
      <c r="A18" s="36">
        <v>7</v>
      </c>
      <c r="B18" s="99" t="s">
        <v>69</v>
      </c>
      <c r="C18" s="99"/>
      <c r="D18" s="19" t="s">
        <v>7</v>
      </c>
      <c r="E18" s="24"/>
      <c r="F18" s="24"/>
      <c r="G18" s="25"/>
      <c r="H18" s="53" t="e">
        <f>IF(OR(E18/SUM(E15:E17)&lt;30,F18/SUM(F15:F17)&lt;10), "Số liệu thiếu logic, đề nghị kiểm tra lại",IF(ABS(F18-E18)/E18&gt;10%, "Số liệu chênh lệch giữa hai năm lớn, đề nghị giải thích",""))</f>
        <v>#DIV/0!</v>
      </c>
    </row>
    <row r="19" spans="1:8" ht="28.5" customHeight="1" x14ac:dyDescent="0.25">
      <c r="A19" s="96" t="s">
        <v>77</v>
      </c>
      <c r="B19" s="100" t="s">
        <v>229</v>
      </c>
      <c r="C19" s="101"/>
      <c r="D19" s="82" t="s">
        <v>7</v>
      </c>
      <c r="E19" s="24"/>
      <c r="F19" s="24"/>
      <c r="G19" s="25"/>
    </row>
    <row r="20" spans="1:8" ht="28.5" customHeight="1" x14ac:dyDescent="0.25">
      <c r="A20" s="96" t="s">
        <v>78</v>
      </c>
      <c r="B20" s="100" t="s">
        <v>230</v>
      </c>
      <c r="C20" s="101"/>
      <c r="D20" s="82" t="s">
        <v>7</v>
      </c>
      <c r="E20" s="24"/>
      <c r="F20" s="24"/>
      <c r="G20" s="25"/>
    </row>
    <row r="21" spans="1:8" ht="28.5" customHeight="1" x14ac:dyDescent="0.25">
      <c r="A21" s="96" t="s">
        <v>79</v>
      </c>
      <c r="B21" s="100" t="s">
        <v>231</v>
      </c>
      <c r="C21" s="101"/>
      <c r="D21" s="82" t="s">
        <v>7</v>
      </c>
      <c r="E21" s="24"/>
      <c r="F21" s="24"/>
      <c r="G21" s="25"/>
    </row>
    <row r="22" spans="1:8" ht="28.5" customHeight="1" x14ac:dyDescent="0.25">
      <c r="A22" s="36">
        <v>8</v>
      </c>
      <c r="B22" s="109" t="s">
        <v>164</v>
      </c>
      <c r="C22" s="111"/>
      <c r="D22" s="19" t="s">
        <v>57</v>
      </c>
      <c r="E22" s="24"/>
      <c r="F22" s="24"/>
      <c r="G22" s="25"/>
      <c r="H22" s="53" t="e">
        <f>IF(ABS(F22-E22)/E22&gt;20%, "Số liệu chênh lệch giữa hai năm lớn, đề nghị giải thích","")</f>
        <v>#DIV/0!</v>
      </c>
    </row>
    <row r="23" spans="1:8" ht="28.5" customHeight="1" x14ac:dyDescent="0.25">
      <c r="A23" s="36">
        <v>9</v>
      </c>
      <c r="B23" s="109" t="s">
        <v>112</v>
      </c>
      <c r="C23" s="111"/>
      <c r="D23" s="19" t="s">
        <v>7</v>
      </c>
      <c r="E23" s="24"/>
      <c r="F23" s="24"/>
      <c r="G23" s="25"/>
      <c r="H23" s="53" t="e">
        <f>IF(ABS(F23-E23)/E23&gt;20%, "Số liệu chênh lệch giữa hai năm lớn, đề nghị giải thích","")</f>
        <v>#DIV/0!</v>
      </c>
    </row>
    <row r="24" spans="1:8" ht="14.25" customHeight="1" x14ac:dyDescent="0.25">
      <c r="A24" s="52"/>
      <c r="B24" s="54"/>
      <c r="C24" s="52"/>
      <c r="D24" s="58"/>
      <c r="E24" s="59"/>
      <c r="F24" s="59"/>
      <c r="G24" s="59"/>
    </row>
    <row r="25" spans="1:8" ht="15" x14ac:dyDescent="0.25">
      <c r="A25" s="52" t="s">
        <v>30</v>
      </c>
      <c r="B25" s="139" t="s">
        <v>4</v>
      </c>
      <c r="C25" s="139"/>
      <c r="D25" s="58"/>
      <c r="E25" s="59"/>
      <c r="F25" s="59"/>
      <c r="G25" s="59"/>
    </row>
    <row r="26" spans="1:8" ht="15" x14ac:dyDescent="0.25">
      <c r="A26" s="52"/>
      <c r="B26" s="54"/>
      <c r="C26" s="54"/>
      <c r="D26" s="58"/>
      <c r="E26" s="59"/>
      <c r="F26" s="59"/>
      <c r="G26" s="59"/>
    </row>
    <row r="27" spans="1:8" ht="25.5" customHeight="1" x14ac:dyDescent="0.25">
      <c r="A27" s="88" t="s">
        <v>24</v>
      </c>
      <c r="B27" s="141" t="s">
        <v>2</v>
      </c>
      <c r="C27" s="141"/>
      <c r="D27" s="89" t="s">
        <v>5</v>
      </c>
      <c r="E27" s="87" t="s">
        <v>228</v>
      </c>
      <c r="F27" s="87" t="s">
        <v>252</v>
      </c>
      <c r="G27" s="89" t="s">
        <v>3</v>
      </c>
    </row>
    <row r="28" spans="1:8" ht="15" x14ac:dyDescent="0.25">
      <c r="A28" s="11" t="s">
        <v>43</v>
      </c>
      <c r="B28" s="151" t="s">
        <v>70</v>
      </c>
      <c r="C28" s="152"/>
      <c r="D28" s="12"/>
      <c r="E28" s="12"/>
      <c r="F28" s="12"/>
      <c r="G28" s="13"/>
    </row>
    <row r="29" spans="1:8" ht="21.2" customHeight="1" x14ac:dyDescent="0.25">
      <c r="A29" s="14">
        <v>1</v>
      </c>
      <c r="B29" s="109" t="s">
        <v>109</v>
      </c>
      <c r="C29" s="110"/>
      <c r="D29" s="19" t="s">
        <v>60</v>
      </c>
      <c r="E29" s="23"/>
      <c r="F29" s="23"/>
      <c r="G29" s="21"/>
      <c r="H29" s="61" t="e">
        <f>IF(ABS(F29-E29)/E29&gt;20%,"Số liệu đột biến giữa hai năm, đề nghị giải thích","")</f>
        <v>#DIV/0!</v>
      </c>
    </row>
    <row r="30" spans="1:8" ht="21.2" customHeight="1" x14ac:dyDescent="0.25">
      <c r="A30" s="14">
        <v>2</v>
      </c>
      <c r="B30" s="109" t="s">
        <v>110</v>
      </c>
      <c r="C30" s="110"/>
      <c r="D30" s="19" t="s">
        <v>60</v>
      </c>
      <c r="E30" s="23"/>
      <c r="F30" s="23"/>
      <c r="G30" s="21"/>
      <c r="H30" s="61" t="e">
        <f t="shared" ref="H30:H32" si="2">IF(ABS(F30-E30)/E30&gt;20%,"Số liệu đột biến giữa hai năm, đề nghị giải thích","")</f>
        <v>#DIV/0!</v>
      </c>
    </row>
    <row r="31" spans="1:8" ht="33" customHeight="1" x14ac:dyDescent="0.25">
      <c r="A31" s="14">
        <v>3</v>
      </c>
      <c r="B31" s="109" t="s">
        <v>111</v>
      </c>
      <c r="C31" s="110"/>
      <c r="D31" s="19" t="s">
        <v>60</v>
      </c>
      <c r="E31" s="23"/>
      <c r="F31" s="23"/>
      <c r="G31" s="21"/>
      <c r="H31" s="61" t="e">
        <f t="shared" si="2"/>
        <v>#DIV/0!</v>
      </c>
    </row>
    <row r="32" spans="1:8" ht="21.2" customHeight="1" x14ac:dyDescent="0.25">
      <c r="A32" s="14">
        <v>4</v>
      </c>
      <c r="B32" s="109" t="s">
        <v>113</v>
      </c>
      <c r="C32" s="110"/>
      <c r="D32" s="19" t="s">
        <v>60</v>
      </c>
      <c r="E32" s="23"/>
      <c r="F32" s="23"/>
      <c r="G32" s="21"/>
      <c r="H32" s="61" t="e">
        <f t="shared" si="2"/>
        <v>#DIV/0!</v>
      </c>
    </row>
    <row r="33" spans="1:8" ht="24.75" customHeight="1" x14ac:dyDescent="0.25">
      <c r="A33" s="14">
        <v>5</v>
      </c>
      <c r="B33" s="109" t="s">
        <v>135</v>
      </c>
      <c r="C33" s="110"/>
      <c r="D33" s="19" t="s">
        <v>7</v>
      </c>
      <c r="E33" s="23"/>
      <c r="F33" s="23"/>
      <c r="G33" s="21"/>
      <c r="H33" s="61" t="e">
        <f>IF(ABS(F33-E33)/E33&gt;20%,"Số liệu đột biến giữa hai năm, đề nghị giải thích","")</f>
        <v>#DIV/0!</v>
      </c>
    </row>
    <row r="34" spans="1:8" ht="29.25" customHeight="1" x14ac:dyDescent="0.25">
      <c r="A34" s="14">
        <v>6</v>
      </c>
      <c r="B34" s="109" t="s">
        <v>114</v>
      </c>
      <c r="C34" s="110"/>
      <c r="D34" s="19" t="s">
        <v>58</v>
      </c>
      <c r="E34" s="23"/>
      <c r="F34" s="23"/>
      <c r="G34" s="21"/>
      <c r="H34" s="61" t="e">
        <f>IF(OR(E34/E15&gt;70%,F34/F15&gt;70%), "Số hộ gia đình có máy tính quá cao so với tổng số hộ gia đình",IF(ABS(F34-E34)/E34&gt;20%,"Số liệu đột biến giữa hai năm, đề nghị giải thích",""))</f>
        <v>#DIV/0!</v>
      </c>
    </row>
    <row r="35" spans="1:8" ht="29.25" customHeight="1" x14ac:dyDescent="0.25">
      <c r="A35" s="14">
        <v>7</v>
      </c>
      <c r="B35" s="109" t="s">
        <v>115</v>
      </c>
      <c r="C35" s="110"/>
      <c r="D35" s="19" t="s">
        <v>57</v>
      </c>
      <c r="E35" s="23"/>
      <c r="F35" s="23"/>
      <c r="G35" s="21"/>
      <c r="H35" s="61" t="e">
        <f>IF(ABS(F35-E35)/E35&gt;20%,"Số liệu đột biến giữa hai năm, đề nghị giải thích","")</f>
        <v>#DIV/0!</v>
      </c>
    </row>
    <row r="36" spans="1:8" ht="29.25" customHeight="1" x14ac:dyDescent="0.25">
      <c r="A36" s="14" t="s">
        <v>44</v>
      </c>
      <c r="B36" s="121" t="s">
        <v>71</v>
      </c>
      <c r="C36" s="122"/>
      <c r="D36" s="19"/>
      <c r="E36" s="23"/>
      <c r="F36" s="23"/>
      <c r="G36" s="21"/>
      <c r="H36" s="61"/>
    </row>
    <row r="37" spans="1:8" ht="29.25" customHeight="1" x14ac:dyDescent="0.25">
      <c r="A37" s="14">
        <v>8</v>
      </c>
      <c r="B37" s="92" t="s">
        <v>232</v>
      </c>
      <c r="C37" s="93"/>
      <c r="D37" s="19"/>
      <c r="E37" s="23"/>
      <c r="F37" s="23"/>
      <c r="G37" s="94"/>
      <c r="H37" s="61"/>
    </row>
    <row r="38" spans="1:8" ht="24" customHeight="1" x14ac:dyDescent="0.25">
      <c r="A38" s="65" t="s">
        <v>205</v>
      </c>
      <c r="B38" s="112" t="s">
        <v>157</v>
      </c>
      <c r="C38" s="142"/>
      <c r="D38" s="14"/>
      <c r="E38" s="62"/>
      <c r="F38" s="62"/>
      <c r="G38" s="25"/>
      <c r="H38" s="61" t="e">
        <f>IF(OR(E38/E18&gt;1.3,F38/F18&gt;1.3),"Số lượng máy tính quá lớn so với tổng số cán bộ CCVC", IF(ABS(F38-E38)/E38&gt;15%,"Số liệu đột biến giữa hai năm, đề nghị giải thích",""))</f>
        <v>#DIV/0!</v>
      </c>
    </row>
    <row r="39" spans="1:8" ht="21.2" customHeight="1" x14ac:dyDescent="0.25">
      <c r="A39" s="33" t="s">
        <v>35</v>
      </c>
      <c r="B39" s="132" t="s">
        <v>14</v>
      </c>
      <c r="C39" s="140"/>
      <c r="D39" s="33" t="s">
        <v>8</v>
      </c>
      <c r="E39" s="27"/>
      <c r="F39" s="27"/>
      <c r="G39" s="25"/>
      <c r="H39" s="61" t="e">
        <f>IF(ABS(F39-E39)/E39&gt;20%,"Số liệu đột biến giữa hai năm, đề nghị giải thích","")</f>
        <v>#DIV/0!</v>
      </c>
    </row>
    <row r="40" spans="1:8" ht="21.2" customHeight="1" x14ac:dyDescent="0.25">
      <c r="A40" s="33" t="s">
        <v>35</v>
      </c>
      <c r="B40" s="132" t="s">
        <v>15</v>
      </c>
      <c r="C40" s="140"/>
      <c r="D40" s="33" t="s">
        <v>8</v>
      </c>
      <c r="E40" s="27"/>
      <c r="F40" s="27"/>
      <c r="G40" s="25"/>
      <c r="H40" s="61" t="e">
        <f t="shared" ref="H40:H50" si="3">IF(ABS(F40-E40)/E40&gt;20%,"Số liệu đột biến giữa hai năm, đề nghị giải thích","")</f>
        <v>#DIV/0!</v>
      </c>
    </row>
    <row r="41" spans="1:8" ht="21.2" customHeight="1" x14ac:dyDescent="0.25">
      <c r="A41" s="33" t="s">
        <v>35</v>
      </c>
      <c r="B41" s="132" t="s">
        <v>16</v>
      </c>
      <c r="C41" s="140"/>
      <c r="D41" s="33" t="s">
        <v>8</v>
      </c>
      <c r="E41" s="27"/>
      <c r="F41" s="27"/>
      <c r="G41" s="25"/>
      <c r="H41" s="61" t="e">
        <f t="shared" si="3"/>
        <v>#DIV/0!</v>
      </c>
    </row>
    <row r="42" spans="1:8" ht="21.2" customHeight="1" x14ac:dyDescent="0.25">
      <c r="A42" s="65" t="s">
        <v>206</v>
      </c>
      <c r="B42" s="130" t="s">
        <v>233</v>
      </c>
      <c r="C42" s="150"/>
      <c r="D42" s="33" t="s">
        <v>7</v>
      </c>
      <c r="E42" s="27"/>
      <c r="F42" s="27"/>
      <c r="G42" s="25"/>
      <c r="H42" s="61"/>
    </row>
    <row r="43" spans="1:8" ht="21.2" customHeight="1" x14ac:dyDescent="0.25">
      <c r="A43" s="33" t="s">
        <v>35</v>
      </c>
      <c r="B43" s="100" t="s">
        <v>229</v>
      </c>
      <c r="C43" s="101"/>
      <c r="D43" s="82" t="s">
        <v>7</v>
      </c>
      <c r="E43" s="27"/>
      <c r="F43" s="27"/>
      <c r="G43" s="25"/>
      <c r="H43" s="61" t="e">
        <f>IF(OR(E43&gt;$E$19,F43&gt;$F$19),"Số liệu này không được lớn hơn số CCVC cấp tỉnh", IF(ABS(F43-E43)/E43&gt;20%,"Số liệu đột biến giữa hai năm, đề nghị giải thích",""))</f>
        <v>#DIV/0!</v>
      </c>
    </row>
    <row r="44" spans="1:8" ht="21.2" customHeight="1" x14ac:dyDescent="0.25">
      <c r="A44" s="33" t="s">
        <v>35</v>
      </c>
      <c r="B44" s="100" t="s">
        <v>230</v>
      </c>
      <c r="C44" s="101"/>
      <c r="D44" s="82" t="s">
        <v>7</v>
      </c>
      <c r="E44" s="27"/>
      <c r="F44" s="27"/>
      <c r="G44" s="25"/>
      <c r="H44" s="61" t="e">
        <f>IF(OR(E44&gt;$E$20,F44&gt;$F$20),"Số liệu này không được lớn hơn số CCVC cấp huyện", IF(ABS(F44-E44)/E44&gt;20%,"Số liệu đột biến giữa hai năm, đề nghị giải thích",""))</f>
        <v>#DIV/0!</v>
      </c>
    </row>
    <row r="45" spans="1:8" ht="21.2" customHeight="1" x14ac:dyDescent="0.25">
      <c r="A45" s="33" t="s">
        <v>35</v>
      </c>
      <c r="B45" s="100" t="s">
        <v>231</v>
      </c>
      <c r="C45" s="101"/>
      <c r="D45" s="82" t="s">
        <v>7</v>
      </c>
      <c r="E45" s="27"/>
      <c r="F45" s="27"/>
      <c r="G45" s="25"/>
      <c r="H45" s="61" t="e">
        <f>IF(OR(E45&gt;$E$21,F45&gt;$F$21),"Số liệu này không được lớn hơn số CCVC cấp xã", IF(ABS(F45-E45)/E45&gt;20%,"Số liệu đột biến giữa hai năm, đề nghị giải thích",""))</f>
        <v>#DIV/0!</v>
      </c>
    </row>
    <row r="46" spans="1:8" ht="29.25" customHeight="1" x14ac:dyDescent="0.25">
      <c r="A46" s="14">
        <v>9</v>
      </c>
      <c r="B46" s="109" t="s">
        <v>158</v>
      </c>
      <c r="C46" s="110"/>
      <c r="D46" s="14"/>
      <c r="E46" s="27"/>
      <c r="F46" s="27"/>
      <c r="G46" s="25"/>
      <c r="H46" s="61" t="e">
        <f t="shared" si="3"/>
        <v>#DIV/0!</v>
      </c>
    </row>
    <row r="47" spans="1:8" ht="21.2" customHeight="1" x14ac:dyDescent="0.25">
      <c r="A47" s="33" t="s">
        <v>46</v>
      </c>
      <c r="B47" s="134" t="s">
        <v>10</v>
      </c>
      <c r="C47" s="134"/>
      <c r="D47" s="33" t="s">
        <v>9</v>
      </c>
      <c r="E47" s="27"/>
      <c r="F47" s="27"/>
      <c r="G47" s="25"/>
      <c r="H47" s="61" t="e">
        <f t="shared" si="3"/>
        <v>#DIV/0!</v>
      </c>
    </row>
    <row r="48" spans="1:8" ht="21.2" customHeight="1" x14ac:dyDescent="0.25">
      <c r="A48" s="33" t="s">
        <v>47</v>
      </c>
      <c r="B48" s="134" t="s">
        <v>11</v>
      </c>
      <c r="C48" s="134"/>
      <c r="D48" s="33" t="s">
        <v>9</v>
      </c>
      <c r="E48" s="27"/>
      <c r="F48" s="27"/>
      <c r="G48" s="25"/>
      <c r="H48" s="61" t="e">
        <f t="shared" si="3"/>
        <v>#DIV/0!</v>
      </c>
    </row>
    <row r="49" spans="1:9" ht="21.2" customHeight="1" x14ac:dyDescent="0.25">
      <c r="A49" s="33" t="s">
        <v>82</v>
      </c>
      <c r="B49" s="134" t="s">
        <v>12</v>
      </c>
      <c r="C49" s="134"/>
      <c r="D49" s="33" t="s">
        <v>9</v>
      </c>
      <c r="E49" s="27"/>
      <c r="F49" s="27"/>
      <c r="G49" s="25"/>
      <c r="H49" s="61" t="e">
        <f t="shared" si="3"/>
        <v>#DIV/0!</v>
      </c>
    </row>
    <row r="50" spans="1:9" ht="21.2" customHeight="1" x14ac:dyDescent="0.25">
      <c r="A50" s="33" t="s">
        <v>83</v>
      </c>
      <c r="B50" s="134" t="s">
        <v>13</v>
      </c>
      <c r="C50" s="134"/>
      <c r="D50" s="33" t="s">
        <v>9</v>
      </c>
      <c r="E50" s="27"/>
      <c r="F50" s="27"/>
      <c r="G50" s="25"/>
      <c r="H50" s="61" t="e">
        <f t="shared" si="3"/>
        <v>#DIV/0!</v>
      </c>
    </row>
    <row r="51" spans="1:9" ht="30.75" customHeight="1" x14ac:dyDescent="0.25">
      <c r="A51" s="14">
        <v>10</v>
      </c>
      <c r="B51" s="147" t="s">
        <v>159</v>
      </c>
      <c r="C51" s="148"/>
      <c r="D51" s="14"/>
      <c r="E51" s="27"/>
      <c r="F51" s="27"/>
      <c r="G51" s="25"/>
      <c r="H51" s="61" t="e">
        <f>IF(OR(E51&gt;SUM(E15:E17),F51&gt;SUM(F15:F17)),"Số liệu này không được lớn hơn tổng số đơn vị thuộc Bộ", IF(ABS(F51-E51)/E51&gt;20%,"Số liệu đột biến giữa hai năm, đề nghị giải thích",""))</f>
        <v>#DIV/0!</v>
      </c>
    </row>
    <row r="52" spans="1:9" ht="22.9" customHeight="1" x14ac:dyDescent="0.25">
      <c r="A52" s="33" t="s">
        <v>35</v>
      </c>
      <c r="B52" s="128" t="s">
        <v>175</v>
      </c>
      <c r="C52" s="128"/>
      <c r="D52" s="33" t="s">
        <v>6</v>
      </c>
      <c r="E52" s="27"/>
      <c r="F52" s="27"/>
      <c r="G52" s="25"/>
      <c r="H52" s="61" t="e">
        <f>IF(OR(E52&gt;$E$15,F52&gt;$F$15),"Số liệu này không được lớn hơn tổng số Sở, ban, ngành của tỉnh", IF(ABS(F52-E52)/E52&gt;20%,"Số liệu đột biến giữa hai năm, đề nghị giải thích",""))</f>
        <v>#DIV/0!</v>
      </c>
    </row>
    <row r="53" spans="1:9" ht="22.9" customHeight="1" x14ac:dyDescent="0.25">
      <c r="A53" s="33" t="s">
        <v>35</v>
      </c>
      <c r="B53" s="128" t="s">
        <v>185</v>
      </c>
      <c r="C53" s="128"/>
      <c r="D53" s="33" t="s">
        <v>6</v>
      </c>
      <c r="E53" s="27"/>
      <c r="F53" s="27"/>
      <c r="G53" s="25"/>
      <c r="H53" s="61" t="e">
        <f>IF(OR(E53&gt;E$16,F53&gt;$F$16),"Số liệu này không được lớn hơn tổng số quân, huyện của tỉnh", IF(ABS(F53-E53)/E53&gt;20%,"Số liệu đột biến giữa hai năm, đề nghị giải thích",""))</f>
        <v>#DIV/0!</v>
      </c>
    </row>
    <row r="54" spans="1:9" ht="22.9" customHeight="1" x14ac:dyDescent="0.25">
      <c r="A54" s="33" t="s">
        <v>35</v>
      </c>
      <c r="B54" s="128" t="s">
        <v>186</v>
      </c>
      <c r="C54" s="128"/>
      <c r="D54" s="33" t="s">
        <v>6</v>
      </c>
      <c r="E54" s="27"/>
      <c r="F54" s="27"/>
      <c r="G54" s="25"/>
      <c r="H54" s="61" t="e">
        <f>IF(OR(E54&gt;E$17,F54&gt;$F$17),"Số liệu này không được lớn hơn tổng số phường, xã của tỉnh", IF(ABS(F54-E54)/E54&gt;20%,"Số liệu đột biến giữa hai năm, đề nghị giải thích",""))</f>
        <v>#DIV/0!</v>
      </c>
    </row>
    <row r="55" spans="1:9" ht="21" customHeight="1" x14ac:dyDescent="0.25">
      <c r="A55" s="14">
        <v>11</v>
      </c>
      <c r="B55" s="149" t="s">
        <v>188</v>
      </c>
      <c r="C55" s="149"/>
      <c r="D55" s="14"/>
      <c r="E55" s="27"/>
      <c r="F55" s="27"/>
      <c r="G55" s="25"/>
      <c r="H55" s="61"/>
    </row>
    <row r="56" spans="1:9" ht="21" customHeight="1" x14ac:dyDescent="0.25">
      <c r="A56" s="33" t="s">
        <v>35</v>
      </c>
      <c r="B56" s="128" t="s">
        <v>176</v>
      </c>
      <c r="C56" s="128"/>
      <c r="D56" s="33" t="s">
        <v>6</v>
      </c>
      <c r="E56" s="27"/>
      <c r="F56" s="27"/>
      <c r="G56" s="25"/>
      <c r="H56" s="61" t="e">
        <f>IF(OR(E56&gt;$E$15,F56&gt;$F$15),"Số liệu này không được lớn hơn tổng số Sở, ban, ngành của tỉnh", IF(ABS(F56-E56)/E56&gt;20%,"Số liệu đột biến giữa hai năm, đề nghị giải thích",""))</f>
        <v>#DIV/0!</v>
      </c>
    </row>
    <row r="57" spans="1:9" ht="21" customHeight="1" x14ac:dyDescent="0.25">
      <c r="A57" s="33" t="s">
        <v>35</v>
      </c>
      <c r="B57" s="128" t="s">
        <v>183</v>
      </c>
      <c r="C57" s="128"/>
      <c r="D57" s="33" t="s">
        <v>6</v>
      </c>
      <c r="E57" s="27"/>
      <c r="F57" s="27"/>
      <c r="G57" s="25"/>
      <c r="H57" s="61" t="e">
        <f>IF(OR(E57&gt;E$16,F57&gt;$F$16),"Số liệu này không được lớn hơn tổng số quân, huyện của tỉnh", IF(ABS(F57-E57)/E57&gt;20%,"Số liệu đột biến giữa hai năm, đề nghị giải thích",""))</f>
        <v>#DIV/0!</v>
      </c>
    </row>
    <row r="58" spans="1:9" ht="21" customHeight="1" x14ac:dyDescent="0.25">
      <c r="A58" s="33" t="s">
        <v>35</v>
      </c>
      <c r="B58" s="128" t="s">
        <v>184</v>
      </c>
      <c r="C58" s="128"/>
      <c r="D58" s="33" t="s">
        <v>6</v>
      </c>
      <c r="E58" s="27"/>
      <c r="F58" s="27"/>
      <c r="G58" s="25"/>
      <c r="H58" s="61" t="e">
        <f>IF(OR(E58&gt;E$17,F58&gt;$F$17),"Số liệu này không được lớn hơn tổng số phường, xã của tỉnh", IF(ABS(F58-E58)/E58&gt;20%,"Số liệu đột biến giữa hai năm, đề nghị giải thích",""))</f>
        <v>#DIV/0!</v>
      </c>
    </row>
    <row r="59" spans="1:9" ht="30.75" customHeight="1" x14ac:dyDescent="0.25">
      <c r="A59" s="14">
        <v>12</v>
      </c>
      <c r="B59" s="109" t="s">
        <v>105</v>
      </c>
      <c r="C59" s="110"/>
      <c r="D59" s="14" t="s">
        <v>21</v>
      </c>
      <c r="E59" s="27"/>
      <c r="F59" s="27"/>
      <c r="G59" s="25"/>
      <c r="H59" s="53" t="str">
        <f>IF(OR(E59="",F59=""),"Đề nghị nhập số liệu","")</f>
        <v>Đề nghị nhập số liệu</v>
      </c>
    </row>
    <row r="60" spans="1:9" ht="30.75" customHeight="1" x14ac:dyDescent="0.25">
      <c r="A60" s="14">
        <v>13</v>
      </c>
      <c r="B60" s="109" t="s">
        <v>140</v>
      </c>
      <c r="C60" s="110"/>
      <c r="D60" s="14" t="s">
        <v>21</v>
      </c>
      <c r="E60" s="27"/>
      <c r="F60" s="27"/>
      <c r="G60" s="25"/>
      <c r="H60" s="53" t="str">
        <f>IF(OR(E60="",F60=""),"Đề nghị nhập số liệu","")</f>
        <v>Đề nghị nhập số liệu</v>
      </c>
    </row>
    <row r="61" spans="1:9" ht="30.75" customHeight="1" x14ac:dyDescent="0.25">
      <c r="A61" s="14">
        <v>14</v>
      </c>
      <c r="B61" s="109" t="s">
        <v>106</v>
      </c>
      <c r="C61" s="110"/>
      <c r="D61" s="14" t="s">
        <v>21</v>
      </c>
      <c r="E61" s="27"/>
      <c r="F61" s="27"/>
      <c r="G61" s="25"/>
      <c r="H61" s="53" t="str">
        <f>IF(OR(E61="",F61=""),"Đề nghị nhập số liệu","")</f>
        <v>Đề nghị nhập số liệu</v>
      </c>
    </row>
    <row r="62" spans="1:9" ht="24" customHeight="1" x14ac:dyDescent="0.25">
      <c r="A62" s="14">
        <v>15</v>
      </c>
      <c r="B62" s="31" t="s">
        <v>187</v>
      </c>
      <c r="C62" s="32"/>
      <c r="D62" s="33"/>
      <c r="E62" s="27"/>
      <c r="F62" s="27"/>
      <c r="G62" s="25"/>
      <c r="I62" s="63"/>
    </row>
    <row r="63" spans="1:9" ht="24" customHeight="1" x14ac:dyDescent="0.25">
      <c r="A63" s="33" t="s">
        <v>207</v>
      </c>
      <c r="B63" s="132" t="s">
        <v>189</v>
      </c>
      <c r="C63" s="133"/>
      <c r="D63" s="33" t="s">
        <v>21</v>
      </c>
      <c r="E63" s="27"/>
      <c r="F63" s="27"/>
      <c r="G63" s="25"/>
      <c r="I63" s="63"/>
    </row>
    <row r="64" spans="1:9" ht="44.25" customHeight="1" x14ac:dyDescent="0.25">
      <c r="A64" s="33" t="s">
        <v>208</v>
      </c>
      <c r="B64" s="100" t="s">
        <v>190</v>
      </c>
      <c r="C64" s="101"/>
      <c r="D64" s="33" t="s">
        <v>50</v>
      </c>
      <c r="E64" s="27"/>
      <c r="F64" s="27"/>
      <c r="G64" s="25"/>
      <c r="H64" s="61" t="e">
        <f>IF(OR(E64&gt;1,F64&gt;1),"Số liệu này không được vượt quá 100%", IF(ABS(F64-E64)/E64&gt;20%,"Số liệu đột biến giữa hai năm, đề nghị giải thích",""))</f>
        <v>#DIV/0!</v>
      </c>
      <c r="I64" s="63"/>
    </row>
    <row r="65" spans="1:9" ht="36.75" customHeight="1" x14ac:dyDescent="0.25">
      <c r="A65" s="33" t="s">
        <v>209</v>
      </c>
      <c r="B65" s="100" t="s">
        <v>197</v>
      </c>
      <c r="C65" s="101"/>
      <c r="D65" s="33" t="s">
        <v>50</v>
      </c>
      <c r="E65" s="27"/>
      <c r="F65" s="27"/>
      <c r="G65" s="25"/>
      <c r="H65" s="61" t="e">
        <f>IF(OR(E65&gt;1,F65&gt;1),"Số liệu này không được vượt quá 100%", IF(ABS(F65-E65)/E65&gt;20%,"Số liệu đột biến giữa hai năm, đề nghị giải thích",""))</f>
        <v>#DIV/0!</v>
      </c>
      <c r="I65" s="63"/>
    </row>
    <row r="66" spans="1:9" ht="33.75" customHeight="1" x14ac:dyDescent="0.25">
      <c r="A66" s="33" t="s">
        <v>210</v>
      </c>
      <c r="B66" s="100" t="s">
        <v>198</v>
      </c>
      <c r="C66" s="101"/>
      <c r="D66" s="33" t="s">
        <v>6</v>
      </c>
      <c r="E66" s="64"/>
      <c r="F66" s="64"/>
      <c r="G66" s="25"/>
      <c r="H66" s="26"/>
    </row>
    <row r="67" spans="1:9" ht="36.75" customHeight="1" x14ac:dyDescent="0.25">
      <c r="A67" s="33" t="s">
        <v>35</v>
      </c>
      <c r="B67" s="100" t="s">
        <v>192</v>
      </c>
      <c r="C67" s="101"/>
      <c r="D67" s="33" t="s">
        <v>6</v>
      </c>
      <c r="E67" s="27"/>
      <c r="F67" s="27"/>
      <c r="G67" s="25"/>
      <c r="H67" s="61" t="e">
        <f>IF(OR(E67&gt;$E$15,F67&gt;$F$15),"Số liệu này không được lớn hơn tổng số Sở, ban, ngành của tỉnh", IF(ABS(F67-E67)/E67&gt;20%,"Số liệu đột biến giữa hai năm, đề nghị giải thích",""))</f>
        <v>#DIV/0!</v>
      </c>
      <c r="I67" s="63"/>
    </row>
    <row r="68" spans="1:9" ht="36.75" customHeight="1" x14ac:dyDescent="0.25">
      <c r="A68" s="33" t="s">
        <v>35</v>
      </c>
      <c r="B68" s="100" t="s">
        <v>193</v>
      </c>
      <c r="C68" s="101"/>
      <c r="D68" s="33" t="s">
        <v>6</v>
      </c>
      <c r="E68" s="27"/>
      <c r="F68" s="27"/>
      <c r="G68" s="25"/>
      <c r="H68" s="61" t="e">
        <f t="shared" ref="H68" si="4">IF(OR(E68&gt;E$16,F68&gt;$F$16),"Số liệu này không được lớn hơn tổng số quân, huyện của tỉnh", IF(ABS(F68-E68)/E68&gt;20%,"Số liệu đột biến giữa hai năm, đề nghị giải thích",""))</f>
        <v>#DIV/0!</v>
      </c>
      <c r="I68" s="63"/>
    </row>
    <row r="69" spans="1:9" ht="36.75" customHeight="1" x14ac:dyDescent="0.25">
      <c r="A69" s="33" t="s">
        <v>35</v>
      </c>
      <c r="B69" s="100" t="s">
        <v>194</v>
      </c>
      <c r="C69" s="101"/>
      <c r="D69" s="33" t="s">
        <v>6</v>
      </c>
      <c r="E69" s="27"/>
      <c r="F69" s="27"/>
      <c r="G69" s="25"/>
      <c r="H69" s="61" t="e">
        <f>IF(OR(E69&gt;E$17,F69&gt;$F$17),"Số liệu này không được lớn hơn tổng số phường, xã của tỉnh", IF(ABS(F69-E69)/E69&gt;20%,"Số liệu đột biến giữa hai năm, đề nghị giải thích",""))</f>
        <v>#DIV/0!</v>
      </c>
      <c r="I69" s="63"/>
    </row>
    <row r="70" spans="1:9" ht="36.75" customHeight="1" x14ac:dyDescent="0.25">
      <c r="A70" s="33" t="s">
        <v>211</v>
      </c>
      <c r="B70" s="100" t="s">
        <v>199</v>
      </c>
      <c r="C70" s="101"/>
      <c r="D70" s="33" t="s">
        <v>201</v>
      </c>
      <c r="E70" s="27"/>
      <c r="F70" s="27"/>
      <c r="G70" s="25"/>
      <c r="H70" s="61" t="e">
        <f>IF(ABS(F70-E70)/E70&gt;20%,"Số liệu đột biến giữa hai năm, đề nghị giải thích","")</f>
        <v>#DIV/0!</v>
      </c>
      <c r="I70" s="63"/>
    </row>
    <row r="71" spans="1:9" ht="36.75" customHeight="1" x14ac:dyDescent="0.25">
      <c r="A71" s="33" t="s">
        <v>212</v>
      </c>
      <c r="B71" s="100" t="s">
        <v>200</v>
      </c>
      <c r="C71" s="101"/>
      <c r="D71" s="33" t="s">
        <v>201</v>
      </c>
      <c r="E71" s="27"/>
      <c r="F71" s="27"/>
      <c r="G71" s="25"/>
      <c r="H71" s="61" t="e">
        <f>IF(OR(E71&gt;$E$70,F71&gt;$F$70),"Số liệu này không được lớn hơn tổng số CSDL của tỉnh", IF(ABS(F71-E71)/E71&gt;20%,"Số liệu đột biến giữa hai năm, đề nghị giải thích",""))</f>
        <v>#DIV/0!</v>
      </c>
      <c r="I71" s="63"/>
    </row>
    <row r="72" spans="1:9" ht="36.75" customHeight="1" x14ac:dyDescent="0.25">
      <c r="A72" s="33" t="s">
        <v>213</v>
      </c>
      <c r="B72" s="100" t="s">
        <v>202</v>
      </c>
      <c r="C72" s="101"/>
      <c r="D72" s="33" t="s">
        <v>201</v>
      </c>
      <c r="E72" s="27"/>
      <c r="F72" s="27"/>
      <c r="G72" s="25"/>
      <c r="H72" s="61" t="e">
        <f>IF(OR(E72&gt;$E$70,F72&gt;$F$70),"Số liệu này không được lớn hơn tổng số CSDL của tỉnh", IF(ABS(F72-E72)/E72&gt;20%,"Số liệu đột biến giữa hai năm, đề nghị giải thích",""))</f>
        <v>#DIV/0!</v>
      </c>
      <c r="I72" s="63"/>
    </row>
    <row r="73" spans="1:9" ht="24" customHeight="1" x14ac:dyDescent="0.25">
      <c r="A73" s="14">
        <v>16</v>
      </c>
      <c r="B73" s="31" t="s">
        <v>141</v>
      </c>
      <c r="C73" s="32"/>
      <c r="D73" s="33" t="s">
        <v>21</v>
      </c>
      <c r="E73" s="27"/>
      <c r="F73" s="27"/>
      <c r="G73" s="25"/>
      <c r="H73" s="53" t="str">
        <f>IF(AND(E73="",F73=""),"Đề nghị nhập số liệu","")</f>
        <v>Đề nghị nhập số liệu</v>
      </c>
      <c r="I73" s="63"/>
    </row>
    <row r="74" spans="1:9" ht="21" customHeight="1" x14ac:dyDescent="0.25">
      <c r="A74" s="14">
        <v>17</v>
      </c>
      <c r="B74" s="109" t="s">
        <v>22</v>
      </c>
      <c r="C74" s="110"/>
      <c r="D74" s="33"/>
      <c r="E74" s="27"/>
      <c r="F74" s="27"/>
      <c r="G74" s="25"/>
    </row>
    <row r="75" spans="1:9" ht="35.450000000000003" customHeight="1" x14ac:dyDescent="0.25">
      <c r="A75" s="65" t="s">
        <v>214</v>
      </c>
      <c r="B75" s="129" t="s">
        <v>116</v>
      </c>
      <c r="C75" s="129"/>
      <c r="D75" s="33" t="s">
        <v>18</v>
      </c>
      <c r="E75" s="27"/>
      <c r="F75" s="27"/>
      <c r="G75" s="25"/>
      <c r="H75" s="61" t="e">
        <f>IF(OR(E75&gt;$E$38,F75&gt;$F$38), "Số liệu này không được vượt quá tổng số máy tính", IF(ABS(F75-E75)/E75&gt;20%,"Số liệu đột biến giữa hai năm, đề nghị giải thích",""))</f>
        <v>#DIV/0!</v>
      </c>
    </row>
    <row r="76" spans="1:9" ht="23.25" customHeight="1" x14ac:dyDescent="0.25">
      <c r="A76" s="65" t="s">
        <v>215</v>
      </c>
      <c r="B76" s="130" t="s">
        <v>23</v>
      </c>
      <c r="C76" s="131"/>
      <c r="D76" s="33"/>
      <c r="E76" s="27"/>
      <c r="F76" s="27"/>
      <c r="G76" s="25"/>
    </row>
    <row r="77" spans="1:9" ht="23.25" customHeight="1" x14ac:dyDescent="0.25">
      <c r="A77" s="66" t="s">
        <v>216</v>
      </c>
      <c r="B77" s="135" t="s">
        <v>59</v>
      </c>
      <c r="C77" s="135"/>
      <c r="D77" s="67"/>
      <c r="E77" s="68"/>
      <c r="F77" s="68"/>
      <c r="G77" s="69"/>
    </row>
    <row r="78" spans="1:9" ht="23.25" customHeight="1" x14ac:dyDescent="0.25">
      <c r="A78" s="33" t="s">
        <v>35</v>
      </c>
      <c r="B78" s="102" t="s">
        <v>129</v>
      </c>
      <c r="C78" s="102"/>
      <c r="D78" s="67" t="s">
        <v>21</v>
      </c>
      <c r="E78" s="70"/>
      <c r="F78" s="70"/>
      <c r="G78" s="69"/>
      <c r="H78" s="53" t="str">
        <f>IF(AND(E78="",F78=""),"Đề nghị nhập số liệu","")</f>
        <v>Đề nghị nhập số liệu</v>
      </c>
    </row>
    <row r="79" spans="1:9" ht="23.25" customHeight="1" x14ac:dyDescent="0.25">
      <c r="A79" s="33" t="s">
        <v>35</v>
      </c>
      <c r="B79" s="102" t="s">
        <v>130</v>
      </c>
      <c r="C79" s="102"/>
      <c r="D79" s="67" t="s">
        <v>21</v>
      </c>
      <c r="E79" s="70"/>
      <c r="F79" s="70"/>
      <c r="G79" s="69"/>
      <c r="H79" s="53" t="str">
        <f t="shared" ref="H79:H81" si="5">IF(AND(E79="",F79=""),"Đề nghị nhập số liệu","")</f>
        <v>Đề nghị nhập số liệu</v>
      </c>
    </row>
    <row r="80" spans="1:9" ht="23.25" customHeight="1" x14ac:dyDescent="0.25">
      <c r="A80" s="33" t="s">
        <v>35</v>
      </c>
      <c r="B80" s="102" t="s">
        <v>131</v>
      </c>
      <c r="C80" s="102"/>
      <c r="D80" s="67" t="s">
        <v>21</v>
      </c>
      <c r="E80" s="70"/>
      <c r="F80" s="70"/>
      <c r="G80" s="69"/>
      <c r="H80" s="53" t="str">
        <f t="shared" si="5"/>
        <v>Đề nghị nhập số liệu</v>
      </c>
    </row>
    <row r="81" spans="1:12" ht="23.25" customHeight="1" x14ac:dyDescent="0.25">
      <c r="A81" s="33" t="s">
        <v>35</v>
      </c>
      <c r="B81" s="102" t="s">
        <v>132</v>
      </c>
      <c r="C81" s="102"/>
      <c r="D81" s="67" t="s">
        <v>21</v>
      </c>
      <c r="E81" s="70"/>
      <c r="F81" s="70"/>
      <c r="G81" s="69"/>
      <c r="H81" s="53" t="str">
        <f t="shared" si="5"/>
        <v>Đề nghị nhập số liệu</v>
      </c>
    </row>
    <row r="82" spans="1:12" ht="23.25" customHeight="1" x14ac:dyDescent="0.25">
      <c r="A82" s="33" t="s">
        <v>35</v>
      </c>
      <c r="B82" s="102" t="s">
        <v>20</v>
      </c>
      <c r="C82" s="102"/>
      <c r="D82" s="67" t="s">
        <v>21</v>
      </c>
      <c r="E82" s="70"/>
      <c r="F82" s="70"/>
      <c r="G82" s="69"/>
    </row>
    <row r="83" spans="1:12" ht="33.75" customHeight="1" x14ac:dyDescent="0.25">
      <c r="A83" s="66" t="s">
        <v>217</v>
      </c>
      <c r="B83" s="103" t="s">
        <v>119</v>
      </c>
      <c r="C83" s="103"/>
      <c r="D83" s="67"/>
      <c r="E83" s="70"/>
      <c r="F83" s="70"/>
      <c r="G83" s="69"/>
    </row>
    <row r="84" spans="1:12" ht="24" customHeight="1" x14ac:dyDescent="0.25">
      <c r="A84" s="33" t="s">
        <v>35</v>
      </c>
      <c r="B84" s="102" t="s">
        <v>129</v>
      </c>
      <c r="C84" s="102"/>
      <c r="D84" s="67" t="s">
        <v>6</v>
      </c>
      <c r="E84" s="70"/>
      <c r="F84" s="70"/>
      <c r="G84" s="69"/>
      <c r="H84" s="61" t="e">
        <f>IF(OR(E84&gt;$E$15,F84&gt;$F$15),"Số liệu này không được lớn hơn tổng số Sở, ban, ngành của tỉnh", IF(ABS(F84-E84)/E84&gt;20%,"Số liệu đột biến giữa hai năm, đề nghị giải thích",""))</f>
        <v>#DIV/0!</v>
      </c>
      <c r="I84" s="63"/>
      <c r="J84" s="63"/>
      <c r="K84" s="63"/>
      <c r="L84" s="63"/>
    </row>
    <row r="85" spans="1:12" ht="24" customHeight="1" x14ac:dyDescent="0.25">
      <c r="A85" s="33" t="s">
        <v>35</v>
      </c>
      <c r="B85" s="102" t="s">
        <v>130</v>
      </c>
      <c r="C85" s="102"/>
      <c r="D85" s="67" t="s">
        <v>6</v>
      </c>
      <c r="E85" s="70"/>
      <c r="F85" s="70"/>
      <c r="G85" s="69"/>
      <c r="H85" s="61" t="e">
        <f t="shared" ref="H85:H87" si="6">IF(OR(E85&gt;$E$15,F85&gt;$F$15),"Số liệu này không được lớn hơn tổng số Sở, ban, ngành của tỉnh", IF(ABS(F85-E85)/E85&gt;20%,"Số liệu đột biến giữa hai năm, đề nghị giải thích",""))</f>
        <v>#DIV/0!</v>
      </c>
      <c r="I85" s="63"/>
      <c r="J85" s="63"/>
      <c r="K85" s="63"/>
      <c r="L85" s="63"/>
    </row>
    <row r="86" spans="1:12" ht="24" customHeight="1" x14ac:dyDescent="0.25">
      <c r="A86" s="33" t="s">
        <v>35</v>
      </c>
      <c r="B86" s="102" t="s">
        <v>131</v>
      </c>
      <c r="C86" s="102"/>
      <c r="D86" s="67" t="s">
        <v>6</v>
      </c>
      <c r="E86" s="70"/>
      <c r="F86" s="70"/>
      <c r="G86" s="69"/>
      <c r="H86" s="61" t="e">
        <f t="shared" si="6"/>
        <v>#DIV/0!</v>
      </c>
      <c r="I86" s="63"/>
      <c r="J86" s="63"/>
      <c r="K86" s="63"/>
      <c r="L86" s="63"/>
    </row>
    <row r="87" spans="1:12" ht="24" customHeight="1" x14ac:dyDescent="0.25">
      <c r="A87" s="33" t="s">
        <v>35</v>
      </c>
      <c r="B87" s="102" t="s">
        <v>132</v>
      </c>
      <c r="C87" s="102"/>
      <c r="D87" s="67" t="s">
        <v>6</v>
      </c>
      <c r="E87" s="70"/>
      <c r="F87" s="70"/>
      <c r="G87" s="69"/>
      <c r="H87" s="61" t="e">
        <f t="shared" si="6"/>
        <v>#DIV/0!</v>
      </c>
      <c r="I87" s="63"/>
      <c r="J87" s="63"/>
      <c r="K87" s="63"/>
      <c r="L87" s="63"/>
    </row>
    <row r="88" spans="1:12" ht="24" customHeight="1" x14ac:dyDescent="0.25">
      <c r="A88" s="33" t="s">
        <v>35</v>
      </c>
      <c r="B88" s="102" t="s">
        <v>20</v>
      </c>
      <c r="C88" s="102"/>
      <c r="D88" s="67" t="s">
        <v>6</v>
      </c>
      <c r="E88" s="70"/>
      <c r="F88" s="70"/>
      <c r="G88" s="69"/>
      <c r="H88" s="61"/>
      <c r="I88" s="63"/>
      <c r="J88" s="63"/>
      <c r="K88" s="63"/>
      <c r="L88" s="63"/>
    </row>
    <row r="89" spans="1:12" ht="38.25" customHeight="1" x14ac:dyDescent="0.25">
      <c r="A89" s="66" t="s">
        <v>218</v>
      </c>
      <c r="B89" s="103" t="s">
        <v>117</v>
      </c>
      <c r="C89" s="103"/>
      <c r="D89" s="67"/>
      <c r="E89" s="70"/>
      <c r="F89" s="70"/>
      <c r="G89" s="69"/>
      <c r="H89" s="26"/>
      <c r="I89" s="63"/>
      <c r="J89" s="63"/>
      <c r="K89" s="63"/>
      <c r="L89" s="63"/>
    </row>
    <row r="90" spans="1:12" ht="24" customHeight="1" x14ac:dyDescent="0.25">
      <c r="A90" s="33" t="s">
        <v>35</v>
      </c>
      <c r="B90" s="102" t="s">
        <v>129</v>
      </c>
      <c r="C90" s="102"/>
      <c r="D90" s="67" t="s">
        <v>6</v>
      </c>
      <c r="E90" s="70"/>
      <c r="F90" s="70"/>
      <c r="G90" s="69"/>
      <c r="H90" s="61" t="e">
        <f>IF(OR(E90&gt;E$16,F90&gt;$F$16),"Số liệu này không được lớn hơn tổng số quân, huyện của tỉnh", IF(ABS(F90-E90)/E90&gt;20%,"Số liệu đột biến giữa hai năm, đề nghị giải thích",""))</f>
        <v>#DIV/0!</v>
      </c>
      <c r="I90" s="63"/>
      <c r="J90" s="63"/>
      <c r="K90" s="63"/>
      <c r="L90" s="63"/>
    </row>
    <row r="91" spans="1:12" ht="24" customHeight="1" x14ac:dyDescent="0.25">
      <c r="A91" s="33" t="s">
        <v>35</v>
      </c>
      <c r="B91" s="102" t="s">
        <v>130</v>
      </c>
      <c r="C91" s="102"/>
      <c r="D91" s="67" t="s">
        <v>6</v>
      </c>
      <c r="E91" s="70"/>
      <c r="F91" s="70"/>
      <c r="G91" s="69"/>
      <c r="H91" s="61" t="e">
        <f t="shared" ref="H91:H93" si="7">IF(OR(E91&gt;E$16,F91&gt;$F$16),"Số liệu này không được lớn hơn tổng số quân, huyện của tỉnh", IF(ABS(F91-E91)/E91&gt;20%,"Số liệu đột biến giữa hai năm, đề nghị giải thích",""))</f>
        <v>#DIV/0!</v>
      </c>
      <c r="I91" s="63"/>
      <c r="J91" s="63"/>
      <c r="K91" s="63"/>
      <c r="L91" s="63"/>
    </row>
    <row r="92" spans="1:12" ht="24" customHeight="1" x14ac:dyDescent="0.25">
      <c r="A92" s="33" t="s">
        <v>35</v>
      </c>
      <c r="B92" s="102" t="s">
        <v>131</v>
      </c>
      <c r="C92" s="102"/>
      <c r="D92" s="67" t="s">
        <v>6</v>
      </c>
      <c r="E92" s="70"/>
      <c r="F92" s="70"/>
      <c r="G92" s="69"/>
      <c r="H92" s="61" t="e">
        <f t="shared" si="7"/>
        <v>#DIV/0!</v>
      </c>
      <c r="I92" s="63"/>
      <c r="J92" s="63"/>
      <c r="K92" s="63"/>
      <c r="L92" s="63"/>
    </row>
    <row r="93" spans="1:12" ht="24" customHeight="1" x14ac:dyDescent="0.25">
      <c r="A93" s="33" t="s">
        <v>35</v>
      </c>
      <c r="B93" s="102" t="s">
        <v>132</v>
      </c>
      <c r="C93" s="102"/>
      <c r="D93" s="67" t="s">
        <v>6</v>
      </c>
      <c r="E93" s="70"/>
      <c r="F93" s="70"/>
      <c r="G93" s="69"/>
      <c r="H93" s="61" t="e">
        <f t="shared" si="7"/>
        <v>#DIV/0!</v>
      </c>
      <c r="I93" s="63"/>
      <c r="J93" s="63"/>
      <c r="K93" s="63"/>
      <c r="L93" s="63"/>
    </row>
    <row r="94" spans="1:12" ht="24" customHeight="1" x14ac:dyDescent="0.25">
      <c r="A94" s="33" t="s">
        <v>35</v>
      </c>
      <c r="B94" s="102" t="s">
        <v>20</v>
      </c>
      <c r="C94" s="102"/>
      <c r="D94" s="67" t="s">
        <v>6</v>
      </c>
      <c r="E94" s="70"/>
      <c r="F94" s="70"/>
      <c r="G94" s="69"/>
      <c r="H94" s="61"/>
      <c r="I94" s="63"/>
      <c r="J94" s="63"/>
      <c r="K94" s="63"/>
      <c r="L94" s="63"/>
    </row>
    <row r="95" spans="1:12" ht="38.25" customHeight="1" x14ac:dyDescent="0.25">
      <c r="A95" s="66" t="s">
        <v>241</v>
      </c>
      <c r="B95" s="103" t="s">
        <v>242</v>
      </c>
      <c r="C95" s="103"/>
      <c r="D95" s="67"/>
      <c r="E95" s="70"/>
      <c r="F95" s="70"/>
      <c r="G95" s="69"/>
      <c r="H95" s="26"/>
      <c r="I95" s="63"/>
      <c r="J95" s="63"/>
      <c r="K95" s="63"/>
      <c r="L95" s="63"/>
    </row>
    <row r="96" spans="1:12" ht="24" customHeight="1" x14ac:dyDescent="0.25">
      <c r="A96" s="33" t="s">
        <v>35</v>
      </c>
      <c r="B96" s="102" t="s">
        <v>129</v>
      </c>
      <c r="C96" s="102"/>
      <c r="D96" s="67" t="s">
        <v>6</v>
      </c>
      <c r="E96" s="70"/>
      <c r="F96" s="70"/>
      <c r="G96" s="69"/>
      <c r="H96" s="61" t="e">
        <f>IF(OR(E96&gt;E$16,F96&gt;$F$16),"Số liệu này không được lớn hơn tổng số quân, huyện của tỉnh", IF(ABS(F96-E96)/E96&gt;20%,"Số liệu đột biến giữa hai năm, đề nghị giải thích",""))</f>
        <v>#DIV/0!</v>
      </c>
      <c r="I96" s="63"/>
      <c r="J96" s="63"/>
      <c r="K96" s="63"/>
      <c r="L96" s="63"/>
    </row>
    <row r="97" spans="1:12" ht="24" customHeight="1" x14ac:dyDescent="0.25">
      <c r="A97" s="33" t="s">
        <v>35</v>
      </c>
      <c r="B97" s="102" t="s">
        <v>130</v>
      </c>
      <c r="C97" s="102"/>
      <c r="D97" s="67" t="s">
        <v>6</v>
      </c>
      <c r="E97" s="70"/>
      <c r="F97" s="70"/>
      <c r="G97" s="69"/>
      <c r="H97" s="61" t="e">
        <f t="shared" ref="H97:H99" si="8">IF(OR(E97&gt;E$16,F97&gt;$F$16),"Số liệu này không được lớn hơn tổng số quân, huyện của tỉnh", IF(ABS(F97-E97)/E97&gt;20%,"Số liệu đột biến giữa hai năm, đề nghị giải thích",""))</f>
        <v>#DIV/0!</v>
      </c>
      <c r="I97" s="63"/>
      <c r="J97" s="63"/>
      <c r="K97" s="63"/>
      <c r="L97" s="63"/>
    </row>
    <row r="98" spans="1:12" ht="24" customHeight="1" x14ac:dyDescent="0.25">
      <c r="A98" s="33" t="s">
        <v>35</v>
      </c>
      <c r="B98" s="102" t="s">
        <v>131</v>
      </c>
      <c r="C98" s="102"/>
      <c r="D98" s="67" t="s">
        <v>6</v>
      </c>
      <c r="E98" s="70"/>
      <c r="F98" s="70"/>
      <c r="G98" s="69"/>
      <c r="H98" s="61" t="e">
        <f t="shared" si="8"/>
        <v>#DIV/0!</v>
      </c>
      <c r="I98" s="63"/>
      <c r="J98" s="63"/>
      <c r="K98" s="63"/>
      <c r="L98" s="63"/>
    </row>
    <row r="99" spans="1:12" ht="24" customHeight="1" x14ac:dyDescent="0.25">
      <c r="A99" s="33" t="s">
        <v>35</v>
      </c>
      <c r="B99" s="102" t="s">
        <v>132</v>
      </c>
      <c r="C99" s="102"/>
      <c r="D99" s="67" t="s">
        <v>6</v>
      </c>
      <c r="E99" s="70"/>
      <c r="F99" s="70"/>
      <c r="G99" s="69"/>
      <c r="H99" s="61" t="e">
        <f t="shared" si="8"/>
        <v>#DIV/0!</v>
      </c>
      <c r="I99" s="63"/>
      <c r="J99" s="63"/>
      <c r="K99" s="63"/>
      <c r="L99" s="63"/>
    </row>
    <row r="100" spans="1:12" ht="24" customHeight="1" x14ac:dyDescent="0.25">
      <c r="A100" s="33" t="s">
        <v>35</v>
      </c>
      <c r="B100" s="102" t="s">
        <v>20</v>
      </c>
      <c r="C100" s="102"/>
      <c r="D100" s="67" t="s">
        <v>6</v>
      </c>
      <c r="E100" s="70"/>
      <c r="F100" s="70"/>
      <c r="G100" s="69"/>
      <c r="H100" s="61"/>
      <c r="I100" s="63"/>
      <c r="J100" s="63"/>
      <c r="K100" s="63"/>
      <c r="L100" s="63"/>
    </row>
    <row r="101" spans="1:12" ht="24" customHeight="1" x14ac:dyDescent="0.25">
      <c r="A101" s="65" t="s">
        <v>219</v>
      </c>
      <c r="B101" s="143" t="s">
        <v>98</v>
      </c>
      <c r="C101" s="144"/>
      <c r="D101" s="67"/>
      <c r="E101" s="70"/>
      <c r="F101" s="70"/>
      <c r="G101" s="69"/>
    </row>
    <row r="102" spans="1:12" ht="24" customHeight="1" x14ac:dyDescent="0.25">
      <c r="A102" s="66" t="s">
        <v>220</v>
      </c>
      <c r="B102" s="135" t="s">
        <v>99</v>
      </c>
      <c r="C102" s="135"/>
      <c r="D102" s="67"/>
      <c r="E102" s="68"/>
      <c r="F102" s="68"/>
      <c r="G102" s="69"/>
    </row>
    <row r="103" spans="1:12" ht="24" customHeight="1" x14ac:dyDescent="0.25">
      <c r="A103" s="33" t="s">
        <v>35</v>
      </c>
      <c r="B103" s="102" t="s">
        <v>133</v>
      </c>
      <c r="C103" s="102"/>
      <c r="D103" s="67" t="s">
        <v>21</v>
      </c>
      <c r="E103" s="70"/>
      <c r="F103" s="70"/>
      <c r="G103" s="69"/>
      <c r="H103" s="53" t="str">
        <f>IF(AND(E103="",F103=""),"Đề nghị nhập số liệu","")</f>
        <v>Đề nghị nhập số liệu</v>
      </c>
    </row>
    <row r="104" spans="1:12" ht="24" customHeight="1" x14ac:dyDescent="0.25">
      <c r="A104" s="33" t="s">
        <v>35</v>
      </c>
      <c r="B104" s="102" t="s">
        <v>134</v>
      </c>
      <c r="C104" s="102"/>
      <c r="D104" s="67" t="s">
        <v>21</v>
      </c>
      <c r="E104" s="70"/>
      <c r="F104" s="70"/>
      <c r="G104" s="69"/>
      <c r="H104" s="53" t="str">
        <f t="shared" ref="H104:H107" si="9">IF(AND(E104="",F104=""),"Đề nghị nhập số liệu","")</f>
        <v>Đề nghị nhập số liệu</v>
      </c>
    </row>
    <row r="105" spans="1:12" ht="24" customHeight="1" x14ac:dyDescent="0.25">
      <c r="A105" s="33" t="s">
        <v>35</v>
      </c>
      <c r="B105" s="102" t="s">
        <v>25</v>
      </c>
      <c r="C105" s="102"/>
      <c r="D105" s="67" t="s">
        <v>21</v>
      </c>
      <c r="E105" s="70"/>
      <c r="F105" s="70"/>
      <c r="G105" s="69"/>
      <c r="H105" s="53" t="str">
        <f t="shared" si="9"/>
        <v>Đề nghị nhập số liệu</v>
      </c>
    </row>
    <row r="106" spans="1:12" ht="24" customHeight="1" x14ac:dyDescent="0.25">
      <c r="A106" s="33" t="s">
        <v>35</v>
      </c>
      <c r="B106" s="102" t="s">
        <v>26</v>
      </c>
      <c r="C106" s="102"/>
      <c r="D106" s="67" t="s">
        <v>21</v>
      </c>
      <c r="E106" s="70"/>
      <c r="F106" s="70"/>
      <c r="G106" s="69"/>
      <c r="H106" s="53" t="str">
        <f t="shared" si="9"/>
        <v>Đề nghị nhập số liệu</v>
      </c>
    </row>
    <row r="107" spans="1:12" ht="24" customHeight="1" x14ac:dyDescent="0.25">
      <c r="A107" s="33" t="s">
        <v>35</v>
      </c>
      <c r="B107" s="102" t="s">
        <v>27</v>
      </c>
      <c r="C107" s="102"/>
      <c r="D107" s="67" t="s">
        <v>21</v>
      </c>
      <c r="E107" s="70"/>
      <c r="F107" s="70"/>
      <c r="G107" s="69"/>
      <c r="H107" s="53" t="str">
        <f t="shared" si="9"/>
        <v>Đề nghị nhập số liệu</v>
      </c>
    </row>
    <row r="108" spans="1:12" ht="24" customHeight="1" x14ac:dyDescent="0.25">
      <c r="A108" s="33" t="s">
        <v>35</v>
      </c>
      <c r="B108" s="102" t="s">
        <v>20</v>
      </c>
      <c r="C108" s="102"/>
      <c r="D108" s="67" t="s">
        <v>21</v>
      </c>
      <c r="E108" s="70"/>
      <c r="F108" s="70"/>
      <c r="G108" s="69"/>
    </row>
    <row r="109" spans="1:12" ht="34.5" customHeight="1" x14ac:dyDescent="0.25">
      <c r="A109" s="66" t="s">
        <v>221</v>
      </c>
      <c r="B109" s="103" t="s">
        <v>118</v>
      </c>
      <c r="C109" s="103"/>
      <c r="D109" s="67"/>
      <c r="E109" s="70"/>
      <c r="F109" s="70"/>
      <c r="G109" s="69"/>
    </row>
    <row r="110" spans="1:12" ht="24" customHeight="1" x14ac:dyDescent="0.25">
      <c r="A110" s="33" t="s">
        <v>35</v>
      </c>
      <c r="B110" s="102" t="s">
        <v>133</v>
      </c>
      <c r="C110" s="102"/>
      <c r="D110" s="67" t="s">
        <v>6</v>
      </c>
      <c r="E110" s="70"/>
      <c r="F110" s="70"/>
      <c r="G110" s="69"/>
      <c r="H110" s="61" t="e">
        <f>IF(OR(E110&gt;$E$15,F110&gt;$F$15),"Số liệu này không được lớn hơn tổng số Sở, ban, ngành của tỉnh", IF(ABS(F110-E110)/E110&gt;20%,"Số liệu đột biến giữa hai năm, đề nghị giải thích",""))</f>
        <v>#DIV/0!</v>
      </c>
      <c r="I110" s="63"/>
      <c r="J110" s="71"/>
      <c r="K110" s="71"/>
    </row>
    <row r="111" spans="1:12" ht="24" customHeight="1" x14ac:dyDescent="0.25">
      <c r="A111" s="33" t="s">
        <v>35</v>
      </c>
      <c r="B111" s="102" t="s">
        <v>134</v>
      </c>
      <c r="C111" s="102"/>
      <c r="D111" s="67" t="s">
        <v>6</v>
      </c>
      <c r="E111" s="70"/>
      <c r="F111" s="70"/>
      <c r="G111" s="69"/>
      <c r="H111" s="61" t="e">
        <f t="shared" ref="H111:H114" si="10">IF(OR(E111&gt;$E$15,F111&gt;$F$15),"Số liệu này không được lớn hơn tổng số Sở, ban, ngành của tỉnh", IF(ABS(F111-E111)/E111&gt;20%,"Số liệu đột biến giữa hai năm, đề nghị giải thích",""))</f>
        <v>#DIV/0!</v>
      </c>
      <c r="I111" s="63"/>
    </row>
    <row r="112" spans="1:12" ht="24" customHeight="1" x14ac:dyDescent="0.25">
      <c r="A112" s="33" t="s">
        <v>35</v>
      </c>
      <c r="B112" s="102" t="s">
        <v>25</v>
      </c>
      <c r="C112" s="102"/>
      <c r="D112" s="67" t="s">
        <v>6</v>
      </c>
      <c r="E112" s="70"/>
      <c r="F112" s="70"/>
      <c r="G112" s="69"/>
      <c r="H112" s="61" t="e">
        <f t="shared" si="10"/>
        <v>#DIV/0!</v>
      </c>
      <c r="I112" s="63"/>
    </row>
    <row r="113" spans="1:11" ht="24" customHeight="1" x14ac:dyDescent="0.25">
      <c r="A113" s="33" t="s">
        <v>35</v>
      </c>
      <c r="B113" s="102" t="s">
        <v>26</v>
      </c>
      <c r="C113" s="102"/>
      <c r="D113" s="67" t="s">
        <v>6</v>
      </c>
      <c r="E113" s="70"/>
      <c r="F113" s="70"/>
      <c r="G113" s="69"/>
      <c r="H113" s="61" t="e">
        <f t="shared" si="10"/>
        <v>#DIV/0!</v>
      </c>
      <c r="I113" s="63"/>
    </row>
    <row r="114" spans="1:11" ht="24" customHeight="1" x14ac:dyDescent="0.25">
      <c r="A114" s="33" t="s">
        <v>35</v>
      </c>
      <c r="B114" s="102" t="s">
        <v>27</v>
      </c>
      <c r="C114" s="102"/>
      <c r="D114" s="67" t="s">
        <v>6</v>
      </c>
      <c r="E114" s="70"/>
      <c r="F114" s="70"/>
      <c r="G114" s="69"/>
      <c r="H114" s="61" t="e">
        <f t="shared" si="10"/>
        <v>#DIV/0!</v>
      </c>
      <c r="I114" s="63"/>
    </row>
    <row r="115" spans="1:11" ht="24" customHeight="1" x14ac:dyDescent="0.25">
      <c r="A115" s="33" t="s">
        <v>35</v>
      </c>
      <c r="B115" s="102" t="s">
        <v>20</v>
      </c>
      <c r="C115" s="102"/>
      <c r="D115" s="67" t="s">
        <v>6</v>
      </c>
      <c r="E115" s="70"/>
      <c r="F115" s="70"/>
      <c r="G115" s="69"/>
      <c r="H115" s="61"/>
      <c r="I115" s="63"/>
    </row>
    <row r="116" spans="1:11" ht="34.5" customHeight="1" x14ac:dyDescent="0.25">
      <c r="A116" s="66" t="s">
        <v>222</v>
      </c>
      <c r="B116" s="103" t="s">
        <v>120</v>
      </c>
      <c r="C116" s="103"/>
      <c r="D116" s="67"/>
      <c r="E116" s="70"/>
      <c r="F116" s="70"/>
      <c r="G116" s="69"/>
    </row>
    <row r="117" spans="1:11" ht="24" customHeight="1" x14ac:dyDescent="0.25">
      <c r="A117" s="33" t="s">
        <v>35</v>
      </c>
      <c r="B117" s="102" t="s">
        <v>133</v>
      </c>
      <c r="C117" s="102"/>
      <c r="D117" s="67" t="s">
        <v>6</v>
      </c>
      <c r="E117" s="70"/>
      <c r="F117" s="70"/>
      <c r="G117" s="69"/>
      <c r="H117" s="61" t="e">
        <f>IF(OR(E117&gt;E$16,F117&gt;$F$16),"Số liệu này không được lớn hơn tổng số quân, huyện của tỉnh", IF(ABS(F117-E117)/E117&gt;20%,"Số liệu đột biến giữa hai năm, đề nghị giải thích",""))</f>
        <v>#DIV/0!</v>
      </c>
      <c r="I117" s="63"/>
      <c r="J117" s="71"/>
      <c r="K117" s="71"/>
    </row>
    <row r="118" spans="1:11" ht="24" customHeight="1" x14ac:dyDescent="0.25">
      <c r="A118" s="33" t="s">
        <v>35</v>
      </c>
      <c r="B118" s="102" t="s">
        <v>134</v>
      </c>
      <c r="C118" s="102"/>
      <c r="D118" s="67" t="s">
        <v>6</v>
      </c>
      <c r="E118" s="70"/>
      <c r="F118" s="70"/>
      <c r="G118" s="69"/>
      <c r="H118" s="61" t="e">
        <f t="shared" ref="H118:H121" si="11">IF(OR(E118&gt;E$16,F118&gt;$F$16),"Số liệu này không được lớn hơn tổng số quân, huyện của tỉnh", IF(ABS(F118-E118)/E118&gt;20%,"Số liệu đột biến giữa hai năm, đề nghị giải thích",""))</f>
        <v>#DIV/0!</v>
      </c>
      <c r="I118" s="63"/>
    </row>
    <row r="119" spans="1:11" ht="24" customHeight="1" x14ac:dyDescent="0.25">
      <c r="A119" s="33" t="s">
        <v>35</v>
      </c>
      <c r="B119" s="102" t="s">
        <v>25</v>
      </c>
      <c r="C119" s="102"/>
      <c r="D119" s="67" t="s">
        <v>6</v>
      </c>
      <c r="E119" s="70"/>
      <c r="F119" s="70"/>
      <c r="G119" s="69"/>
      <c r="H119" s="61" t="e">
        <f t="shared" si="11"/>
        <v>#DIV/0!</v>
      </c>
      <c r="I119" s="63"/>
    </row>
    <row r="120" spans="1:11" ht="24" customHeight="1" x14ac:dyDescent="0.25">
      <c r="A120" s="33" t="s">
        <v>35</v>
      </c>
      <c r="B120" s="102" t="s">
        <v>26</v>
      </c>
      <c r="C120" s="102"/>
      <c r="D120" s="67" t="s">
        <v>6</v>
      </c>
      <c r="E120" s="70"/>
      <c r="F120" s="70"/>
      <c r="G120" s="69"/>
      <c r="H120" s="61" t="e">
        <f t="shared" si="11"/>
        <v>#DIV/0!</v>
      </c>
      <c r="I120" s="63"/>
    </row>
    <row r="121" spans="1:11" ht="24" customHeight="1" x14ac:dyDescent="0.25">
      <c r="A121" s="33" t="s">
        <v>35</v>
      </c>
      <c r="B121" s="102" t="s">
        <v>27</v>
      </c>
      <c r="C121" s="102"/>
      <c r="D121" s="67" t="s">
        <v>6</v>
      </c>
      <c r="E121" s="70"/>
      <c r="F121" s="70"/>
      <c r="G121" s="69"/>
      <c r="H121" s="61" t="e">
        <f t="shared" si="11"/>
        <v>#DIV/0!</v>
      </c>
      <c r="I121" s="63"/>
    </row>
    <row r="122" spans="1:11" ht="24" customHeight="1" x14ac:dyDescent="0.25">
      <c r="A122" s="33" t="s">
        <v>35</v>
      </c>
      <c r="B122" s="102" t="s">
        <v>20</v>
      </c>
      <c r="C122" s="102"/>
      <c r="D122" s="67" t="s">
        <v>6</v>
      </c>
      <c r="E122" s="70"/>
      <c r="F122" s="70"/>
      <c r="G122" s="69"/>
      <c r="H122" s="61"/>
      <c r="I122" s="63"/>
    </row>
    <row r="123" spans="1:11" ht="24" customHeight="1" x14ac:dyDescent="0.25">
      <c r="A123" s="66" t="s">
        <v>243</v>
      </c>
      <c r="B123" s="103" t="s">
        <v>204</v>
      </c>
      <c r="C123" s="103"/>
      <c r="D123" s="67"/>
      <c r="E123" s="70"/>
      <c r="F123" s="70"/>
      <c r="G123" s="69"/>
      <c r="H123" s="26"/>
      <c r="I123" s="63"/>
    </row>
    <row r="124" spans="1:11" ht="24" customHeight="1" x14ac:dyDescent="0.25">
      <c r="A124" s="33" t="s">
        <v>35</v>
      </c>
      <c r="B124" s="102" t="s">
        <v>133</v>
      </c>
      <c r="C124" s="102"/>
      <c r="D124" s="67" t="s">
        <v>6</v>
      </c>
      <c r="E124" s="70"/>
      <c r="F124" s="70"/>
      <c r="G124" s="69"/>
      <c r="H124" s="61" t="e">
        <f>IF(OR(E124&gt;E$17,F124&gt;$F$17),"Số liệu này không được lớn hơn tổng số phường, xã của tỉnh", IF(ABS(F124-E124)/E124&gt;20%,"Số liệu đột biến giữa hai năm, đề nghị giải thích",""))</f>
        <v>#DIV/0!</v>
      </c>
      <c r="I124" s="63"/>
    </row>
    <row r="125" spans="1:11" ht="24" customHeight="1" x14ac:dyDescent="0.25">
      <c r="A125" s="33" t="s">
        <v>35</v>
      </c>
      <c r="B125" s="102" t="s">
        <v>134</v>
      </c>
      <c r="C125" s="102"/>
      <c r="D125" s="67" t="s">
        <v>6</v>
      </c>
      <c r="E125" s="70"/>
      <c r="F125" s="70"/>
      <c r="G125" s="69"/>
      <c r="H125" s="61" t="e">
        <f t="shared" ref="H125:H128" si="12">IF(OR(E125&gt;E$17,F125&gt;$F$17),"Số liệu này không được lớn hơn tổng số phường, xã của tỉnh", IF(ABS(F125-E125)/E125&gt;20%,"Số liệu đột biến giữa hai năm, đề nghị giải thích",""))</f>
        <v>#DIV/0!</v>
      </c>
      <c r="I125" s="63"/>
    </row>
    <row r="126" spans="1:11" ht="24" customHeight="1" x14ac:dyDescent="0.25">
      <c r="A126" s="33" t="s">
        <v>35</v>
      </c>
      <c r="B126" s="102" t="s">
        <v>25</v>
      </c>
      <c r="C126" s="102"/>
      <c r="D126" s="67" t="s">
        <v>6</v>
      </c>
      <c r="E126" s="70"/>
      <c r="F126" s="70"/>
      <c r="G126" s="69"/>
      <c r="H126" s="61" t="e">
        <f t="shared" si="12"/>
        <v>#DIV/0!</v>
      </c>
      <c r="I126" s="63"/>
    </row>
    <row r="127" spans="1:11" ht="24" customHeight="1" x14ac:dyDescent="0.25">
      <c r="A127" s="33" t="s">
        <v>35</v>
      </c>
      <c r="B127" s="102" t="s">
        <v>26</v>
      </c>
      <c r="C127" s="102"/>
      <c r="D127" s="67" t="s">
        <v>6</v>
      </c>
      <c r="E127" s="70"/>
      <c r="F127" s="70"/>
      <c r="G127" s="69"/>
      <c r="H127" s="61" t="e">
        <f t="shared" si="12"/>
        <v>#DIV/0!</v>
      </c>
      <c r="I127" s="63"/>
    </row>
    <row r="128" spans="1:11" ht="24" customHeight="1" x14ac:dyDescent="0.25">
      <c r="A128" s="33" t="s">
        <v>35</v>
      </c>
      <c r="B128" s="102" t="s">
        <v>27</v>
      </c>
      <c r="C128" s="102"/>
      <c r="D128" s="67" t="s">
        <v>6</v>
      </c>
      <c r="E128" s="70"/>
      <c r="F128" s="70"/>
      <c r="G128" s="69"/>
      <c r="H128" s="61" t="e">
        <f t="shared" si="12"/>
        <v>#DIV/0!</v>
      </c>
      <c r="I128" s="63"/>
    </row>
    <row r="129" spans="1:9" ht="28.5" customHeight="1" x14ac:dyDescent="0.25">
      <c r="A129" s="33" t="s">
        <v>35</v>
      </c>
      <c r="B129" s="102" t="s">
        <v>20</v>
      </c>
      <c r="C129" s="102"/>
      <c r="D129" s="67" t="s">
        <v>6</v>
      </c>
      <c r="E129" s="70"/>
      <c r="F129" s="70"/>
      <c r="G129" s="69"/>
      <c r="H129" s="26"/>
    </row>
    <row r="130" spans="1:9" ht="28.5" customHeight="1" x14ac:dyDescent="0.25">
      <c r="A130" s="65" t="s">
        <v>224</v>
      </c>
      <c r="B130" s="112" t="s">
        <v>153</v>
      </c>
      <c r="C130" s="113"/>
      <c r="D130" s="67"/>
      <c r="E130" s="70"/>
      <c r="F130" s="70"/>
      <c r="G130" s="69"/>
      <c r="H130" s="26"/>
    </row>
    <row r="131" spans="1:9" ht="28.5" customHeight="1" x14ac:dyDescent="0.25">
      <c r="A131" s="66" t="s">
        <v>223</v>
      </c>
      <c r="B131" s="126" t="s">
        <v>234</v>
      </c>
      <c r="C131" s="127"/>
      <c r="D131" s="33" t="s">
        <v>21</v>
      </c>
      <c r="E131" s="64"/>
      <c r="F131" s="64"/>
      <c r="G131" s="25"/>
      <c r="H131" s="53" t="str">
        <f t="shared" ref="H131" si="13">IF(OR(E131="",F131=""),"Đề nghị nhập số liệu","")</f>
        <v>Đề nghị nhập số liệu</v>
      </c>
    </row>
    <row r="132" spans="1:9" ht="28.5" customHeight="1" x14ac:dyDescent="0.25">
      <c r="A132" s="33" t="s">
        <v>35</v>
      </c>
      <c r="B132" s="100" t="s">
        <v>235</v>
      </c>
      <c r="C132" s="101"/>
      <c r="D132" s="33" t="s">
        <v>237</v>
      </c>
      <c r="E132" s="64"/>
      <c r="F132" s="64"/>
      <c r="G132" s="25"/>
      <c r="H132" s="61" t="e">
        <f xml:space="preserve"> IF(ABS(F132-E132)/E132&gt;20%,"Số liệu đột biến giữa hai năm, đề nghị giải thích","")</f>
        <v>#DIV/0!</v>
      </c>
    </row>
    <row r="133" spans="1:9" ht="28.5" customHeight="1" x14ac:dyDescent="0.25">
      <c r="A133" s="33" t="s">
        <v>35</v>
      </c>
      <c r="B133" s="100" t="s">
        <v>236</v>
      </c>
      <c r="C133" s="101"/>
      <c r="D133" s="33" t="s">
        <v>237</v>
      </c>
      <c r="E133" s="64"/>
      <c r="F133" s="64"/>
      <c r="G133" s="25"/>
      <c r="H133" s="61" t="e">
        <f>IF(OR(E133&gt;$E$132,F133&gt;$F$132),"Số liệu này không được lớn hơn tổng số hệ thống thông tin của tỉnh", IF(ABS(F133-E133)/E133&gt;20%,"Số liệu đột biến giữa hai năm, đề nghị giải thích",""))</f>
        <v>#DIV/0!</v>
      </c>
    </row>
    <row r="134" spans="1:9" ht="28.5" customHeight="1" x14ac:dyDescent="0.25">
      <c r="A134" s="66" t="s">
        <v>225</v>
      </c>
      <c r="B134" s="126" t="s">
        <v>154</v>
      </c>
      <c r="C134" s="127"/>
      <c r="D134" s="33" t="s">
        <v>21</v>
      </c>
      <c r="E134" s="33"/>
      <c r="F134" s="64"/>
      <c r="G134" s="25"/>
      <c r="H134" s="53" t="str">
        <f t="shared" ref="H134" si="14">IF(OR(E134="",F134=""),"Đề nghị nhập số liệu","")</f>
        <v>Đề nghị nhập số liệu</v>
      </c>
    </row>
    <row r="135" spans="1:9" ht="28.5" customHeight="1" x14ac:dyDescent="0.25">
      <c r="A135" s="33" t="s">
        <v>35</v>
      </c>
      <c r="B135" s="100" t="s">
        <v>238</v>
      </c>
      <c r="C135" s="101"/>
      <c r="D135" s="33" t="s">
        <v>237</v>
      </c>
      <c r="E135" s="64"/>
      <c r="F135" s="64"/>
      <c r="G135" s="25"/>
      <c r="H135" s="61" t="e">
        <f>IF(OR(E135&gt;$E$132,F135&gt;$F$132),"Số liệu này không được lớn hơn tổng số hệ thống thông tin của tỉnh", IF(ABS(F135-E135)/E135&gt;20%,"Số liệu đột biến giữa hai năm, đề nghị giải thích",""))</f>
        <v>#DIV/0!</v>
      </c>
    </row>
    <row r="136" spans="1:9" ht="28.5" customHeight="1" x14ac:dyDescent="0.25">
      <c r="A136" s="33" t="s">
        <v>35</v>
      </c>
      <c r="B136" s="100" t="s">
        <v>239</v>
      </c>
      <c r="C136" s="101"/>
      <c r="D136" s="33" t="s">
        <v>237</v>
      </c>
      <c r="E136" s="64"/>
      <c r="F136" s="64"/>
      <c r="G136" s="25"/>
      <c r="H136" s="61" t="e">
        <f t="shared" ref="H136:H137" si="15">IF(OR(E136&gt;$E$132,F136&gt;$F$132),"Số liệu này không được lớn hơn tổng số hệ thống thông tin của tỉnh", IF(ABS(F136-E136)/E136&gt;20%,"Số liệu đột biến giữa hai năm, đề nghị giải thích",""))</f>
        <v>#DIV/0!</v>
      </c>
    </row>
    <row r="137" spans="1:9" ht="28.5" customHeight="1" x14ac:dyDescent="0.25">
      <c r="A137" s="33" t="s">
        <v>35</v>
      </c>
      <c r="B137" s="100" t="s">
        <v>240</v>
      </c>
      <c r="C137" s="101"/>
      <c r="D137" s="33" t="s">
        <v>237</v>
      </c>
      <c r="E137" s="64"/>
      <c r="F137" s="64"/>
      <c r="G137" s="25"/>
      <c r="H137" s="61" t="e">
        <f t="shared" si="15"/>
        <v>#DIV/0!</v>
      </c>
    </row>
    <row r="138" spans="1:9" ht="28.5" customHeight="1" x14ac:dyDescent="0.25">
      <c r="A138" s="33" t="s">
        <v>35</v>
      </c>
      <c r="B138" s="100" t="s">
        <v>246</v>
      </c>
      <c r="C138" s="101"/>
      <c r="D138" s="33" t="s">
        <v>237</v>
      </c>
      <c r="E138" s="64"/>
      <c r="F138" s="64"/>
      <c r="G138" s="25"/>
      <c r="H138" s="26"/>
    </row>
    <row r="139" spans="1:9" ht="28.5" customHeight="1" x14ac:dyDescent="0.25">
      <c r="A139" s="14">
        <v>18</v>
      </c>
      <c r="B139" s="114" t="s">
        <v>195</v>
      </c>
      <c r="C139" s="115"/>
      <c r="D139" s="33"/>
      <c r="E139" s="64"/>
      <c r="F139" s="64"/>
      <c r="G139" s="25"/>
      <c r="H139" s="26"/>
    </row>
    <row r="140" spans="1:9" ht="28.5" customHeight="1" x14ac:dyDescent="0.25">
      <c r="A140" s="33" t="s">
        <v>142</v>
      </c>
      <c r="B140" s="100" t="s">
        <v>196</v>
      </c>
      <c r="C140" s="101"/>
      <c r="D140" s="33" t="s">
        <v>21</v>
      </c>
      <c r="E140" s="64"/>
      <c r="F140" s="64"/>
      <c r="G140" s="25"/>
      <c r="H140" s="53" t="str">
        <f t="shared" ref="H140" si="16">IF(OR(E140="",F140=""),"Đề nghị nhập số liệu","")</f>
        <v>Đề nghị nhập số liệu</v>
      </c>
    </row>
    <row r="141" spans="1:9" ht="28.5" customHeight="1" x14ac:dyDescent="0.25">
      <c r="A141" s="33" t="s">
        <v>143</v>
      </c>
      <c r="B141" s="100" t="s">
        <v>191</v>
      </c>
      <c r="C141" s="101"/>
      <c r="D141" s="33" t="s">
        <v>6</v>
      </c>
      <c r="E141" s="64"/>
      <c r="F141" s="64"/>
      <c r="G141" s="25"/>
      <c r="H141" s="26"/>
    </row>
    <row r="142" spans="1:9" ht="36.75" customHeight="1" x14ac:dyDescent="0.25">
      <c r="A142" s="33" t="s">
        <v>35</v>
      </c>
      <c r="B142" s="100" t="s">
        <v>192</v>
      </c>
      <c r="C142" s="101"/>
      <c r="D142" s="33" t="s">
        <v>6</v>
      </c>
      <c r="E142" s="27"/>
      <c r="F142" s="27"/>
      <c r="G142" s="25"/>
      <c r="H142" s="61" t="e">
        <f t="shared" ref="H142" si="17">IF(OR(E142&gt;$E$15,F142&gt;$F$15),"Số liệu này không được lớn hơn tổng số Sở, ban, ngành của tỉnh", IF(ABS(F142-E142)/E142&gt;20%,"Số liệu đột biến giữa hai năm, đề nghị giải thích",""))</f>
        <v>#DIV/0!</v>
      </c>
      <c r="I142" s="63"/>
    </row>
    <row r="143" spans="1:9" ht="36.75" customHeight="1" x14ac:dyDescent="0.25">
      <c r="A143" s="33" t="s">
        <v>35</v>
      </c>
      <c r="B143" s="100" t="s">
        <v>193</v>
      </c>
      <c r="C143" s="101"/>
      <c r="D143" s="33" t="s">
        <v>6</v>
      </c>
      <c r="E143" s="27"/>
      <c r="F143" s="27"/>
      <c r="G143" s="25"/>
      <c r="H143" s="61" t="e">
        <f t="shared" ref="H143" si="18">IF(OR(E143&gt;E$16,F143&gt;$F$16),"Số liệu này không được lớn hơn tổng số quân, huyện của tỉnh", IF(ABS(F143-E143)/E143&gt;20%,"Số liệu đột biến giữa hai năm, đề nghị giải thích",""))</f>
        <v>#DIV/0!</v>
      </c>
      <c r="I143" s="63"/>
    </row>
    <row r="144" spans="1:9" ht="36.75" customHeight="1" x14ac:dyDescent="0.25">
      <c r="A144" s="33" t="s">
        <v>35</v>
      </c>
      <c r="B144" s="100" t="s">
        <v>194</v>
      </c>
      <c r="C144" s="101"/>
      <c r="D144" s="33" t="s">
        <v>6</v>
      </c>
      <c r="E144" s="27"/>
      <c r="F144" s="27"/>
      <c r="G144" s="25"/>
      <c r="H144" s="61" t="e">
        <f>IF(OR(E144&gt;E$17,F144&gt;$F$17),"Số liệu này không được lớn hơn tổng số phường, xã của tỉnh", IF(ABS(F144-E144)/E144&gt;20%,"Số liệu đột biến giữa hai năm, đề nghị giải thích",""))</f>
        <v>#DIV/0!</v>
      </c>
      <c r="I144" s="63"/>
    </row>
    <row r="145" spans="1:9" ht="24" customHeight="1" x14ac:dyDescent="0.25">
      <c r="A145" s="14">
        <v>19</v>
      </c>
      <c r="B145" s="114" t="s">
        <v>262</v>
      </c>
      <c r="C145" s="115"/>
      <c r="D145" s="67"/>
      <c r="E145" s="70"/>
      <c r="F145" s="70"/>
      <c r="G145" s="69"/>
      <c r="H145" s="26"/>
      <c r="I145" s="63"/>
    </row>
    <row r="146" spans="1:9" ht="39.75" customHeight="1" x14ac:dyDescent="0.25">
      <c r="A146" s="33" t="s">
        <v>35</v>
      </c>
      <c r="B146" s="116" t="s">
        <v>260</v>
      </c>
      <c r="C146" s="117"/>
      <c r="D146" s="67" t="s">
        <v>21</v>
      </c>
      <c r="E146" s="70"/>
      <c r="F146" s="70"/>
      <c r="G146" s="69"/>
      <c r="H146" s="53" t="str">
        <f t="shared" ref="H146:H147" si="19">IF(OR(E146="",F146=""),"Đề nghị nhập số liệu","")</f>
        <v>Đề nghị nhập số liệu</v>
      </c>
      <c r="I146" s="63"/>
    </row>
    <row r="147" spans="1:9" ht="39.75" customHeight="1" x14ac:dyDescent="0.25">
      <c r="A147" s="33" t="s">
        <v>35</v>
      </c>
      <c r="B147" s="116" t="s">
        <v>261</v>
      </c>
      <c r="C147" s="117"/>
      <c r="D147" s="67" t="s">
        <v>21</v>
      </c>
      <c r="E147" s="70"/>
      <c r="F147" s="70"/>
      <c r="G147" s="69"/>
      <c r="H147" s="53" t="str">
        <f t="shared" si="19"/>
        <v>Đề nghị nhập số liệu</v>
      </c>
      <c r="I147" s="63"/>
    </row>
    <row r="148" spans="1:9" ht="24" customHeight="1" x14ac:dyDescent="0.25">
      <c r="A148" s="14">
        <v>20</v>
      </c>
      <c r="B148" s="123" t="s">
        <v>72</v>
      </c>
      <c r="C148" s="123"/>
      <c r="D148" s="60" t="s">
        <v>28</v>
      </c>
      <c r="E148" s="72"/>
      <c r="F148" s="72"/>
      <c r="G148" s="69"/>
      <c r="H148" s="53" t="str">
        <f>IF(OR(E148="",F148=""),"Đề nghị nhập số liệu","")</f>
        <v>Đề nghị nhập số liệu</v>
      </c>
    </row>
    <row r="149" spans="1:9" ht="31.7" customHeight="1" x14ac:dyDescent="0.25">
      <c r="A149" s="14">
        <v>21</v>
      </c>
      <c r="B149" s="99" t="s">
        <v>126</v>
      </c>
      <c r="C149" s="99"/>
      <c r="D149" s="14" t="s">
        <v>28</v>
      </c>
      <c r="E149" s="24"/>
      <c r="F149" s="24"/>
      <c r="G149" s="25"/>
      <c r="H149" s="53" t="str">
        <f>IF(OR(E149="",F149=""),"Đề nghị nhập số liệu","")</f>
        <v>Đề nghị nhập số liệu</v>
      </c>
    </row>
    <row r="150" spans="1:9" ht="15" x14ac:dyDescent="0.25">
      <c r="A150" s="58"/>
      <c r="B150" s="124"/>
      <c r="C150" s="124"/>
      <c r="D150" s="58"/>
      <c r="E150" s="73"/>
      <c r="F150" s="73"/>
      <c r="G150" s="59"/>
    </row>
    <row r="151" spans="1:9" ht="15" x14ac:dyDescent="0.25">
      <c r="A151" s="52" t="s">
        <v>33</v>
      </c>
      <c r="B151" s="125" t="s">
        <v>29</v>
      </c>
      <c r="C151" s="125"/>
      <c r="D151" s="58"/>
      <c r="E151" s="73"/>
      <c r="F151" s="73"/>
      <c r="G151" s="59"/>
    </row>
    <row r="152" spans="1:9" ht="15" x14ac:dyDescent="0.25">
      <c r="A152" s="58"/>
      <c r="B152" s="124"/>
      <c r="C152" s="124"/>
      <c r="D152" s="58"/>
      <c r="E152" s="73"/>
      <c r="F152" s="73"/>
      <c r="G152" s="59"/>
    </row>
    <row r="153" spans="1:9" ht="21.75" customHeight="1" x14ac:dyDescent="0.25">
      <c r="A153" s="90" t="s">
        <v>24</v>
      </c>
      <c r="B153" s="119" t="s">
        <v>2</v>
      </c>
      <c r="C153" s="119"/>
      <c r="D153" s="91" t="s">
        <v>5</v>
      </c>
      <c r="E153" s="87" t="s">
        <v>228</v>
      </c>
      <c r="F153" s="87" t="s">
        <v>252</v>
      </c>
      <c r="G153" s="91" t="s">
        <v>3</v>
      </c>
    </row>
    <row r="154" spans="1:9" ht="15" x14ac:dyDescent="0.25">
      <c r="A154" s="15" t="s">
        <v>43</v>
      </c>
      <c r="B154" s="29" t="s">
        <v>68</v>
      </c>
      <c r="C154" s="30"/>
      <c r="D154" s="16"/>
      <c r="E154" s="17"/>
      <c r="F154" s="17"/>
      <c r="G154" s="18"/>
    </row>
    <row r="155" spans="1:9" s="22" customFormat="1" ht="31.7" customHeight="1" x14ac:dyDescent="0.25">
      <c r="A155" s="14">
        <v>1</v>
      </c>
      <c r="B155" s="99" t="s">
        <v>61</v>
      </c>
      <c r="C155" s="99"/>
      <c r="D155" s="19" t="s">
        <v>50</v>
      </c>
      <c r="E155" s="20"/>
      <c r="F155" s="20"/>
      <c r="G155" s="21"/>
      <c r="H155" s="61" t="e">
        <f>IF(OR(E155&gt;1,F155&gt;1),"Số liệu này không được vượt quá 100%", IF(ABS(F155-E155)/E155&gt;20%,"Số liệu đột biến giữa hai năm, đề nghị giải thích",""))</f>
        <v>#DIV/0!</v>
      </c>
    </row>
    <row r="156" spans="1:9" s="22" customFormat="1" ht="27.75" customHeight="1" x14ac:dyDescent="0.25">
      <c r="A156" s="14">
        <v>2</v>
      </c>
      <c r="B156" s="99" t="s">
        <v>166</v>
      </c>
      <c r="C156" s="99"/>
      <c r="D156" s="19" t="s">
        <v>167</v>
      </c>
      <c r="E156" s="20"/>
      <c r="F156" s="20"/>
      <c r="G156" s="21"/>
      <c r="H156" s="61" t="e">
        <f>IF(ABS(F156-E156)/E156&gt;20%,"Số liệu đột biến giữa hai năm, đề nghị giải thích","")</f>
        <v>#DIV/0!</v>
      </c>
    </row>
    <row r="157" spans="1:9" s="28" customFormat="1" ht="31.7" customHeight="1" x14ac:dyDescent="0.25">
      <c r="A157" s="14">
        <v>3</v>
      </c>
      <c r="B157" s="99" t="s">
        <v>121</v>
      </c>
      <c r="C157" s="99"/>
      <c r="D157" s="19" t="s">
        <v>65</v>
      </c>
      <c r="E157" s="34"/>
      <c r="F157" s="34"/>
      <c r="G157" s="35"/>
      <c r="H157" s="61" t="e">
        <f>IF(ABS(F157-E157)/E157&gt;20%,"Số liệu đột biến giữa hai năm, đề nghị giải thích","")</f>
        <v>#DIV/0!</v>
      </c>
    </row>
    <row r="158" spans="1:9" s="28" customFormat="1" ht="35.450000000000003" customHeight="1" x14ac:dyDescent="0.25">
      <c r="A158" s="14">
        <v>4</v>
      </c>
      <c r="B158" s="99" t="s">
        <v>122</v>
      </c>
      <c r="C158" s="99"/>
      <c r="D158" s="19" t="s">
        <v>65</v>
      </c>
      <c r="E158" s="34"/>
      <c r="F158" s="34"/>
      <c r="G158" s="35"/>
      <c r="H158" s="61" t="e">
        <f>IF(OR(E158&gt;E157, F158&gt;F157),"Số liệu này không được lớn hơn tổng số trường ĐH, CĐ trên địa bàn", IF(ABS(F158-E158)/E158&gt;20%,"Số liệu đột biến giữa hai năm, đề nghị giải thích",""))</f>
        <v>#DIV/0!</v>
      </c>
    </row>
    <row r="159" spans="1:9" s="22" customFormat="1" ht="39.200000000000003" customHeight="1" x14ac:dyDescent="0.25">
      <c r="A159" s="14">
        <v>5</v>
      </c>
      <c r="B159" s="99" t="s">
        <v>165</v>
      </c>
      <c r="C159" s="99"/>
      <c r="D159" s="19" t="s">
        <v>66</v>
      </c>
      <c r="E159" s="23"/>
      <c r="F159" s="23"/>
      <c r="G159" s="21"/>
      <c r="H159" s="61" t="e">
        <f>IF(ABS(F159-E159)/E159&gt;20%,"Số liệu đột biến giữa hai năm, đề nghị giải thích","")</f>
        <v>#DIV/0!</v>
      </c>
    </row>
    <row r="160" spans="1:9" s="22" customFormat="1" ht="19.5" customHeight="1" x14ac:dyDescent="0.25">
      <c r="A160" s="15" t="s">
        <v>44</v>
      </c>
      <c r="B160" s="121" t="s">
        <v>67</v>
      </c>
      <c r="C160" s="122"/>
      <c r="D160" s="19"/>
      <c r="E160" s="23"/>
      <c r="F160" s="23"/>
      <c r="G160" s="21"/>
      <c r="H160" s="26"/>
    </row>
    <row r="161" spans="1:9" s="22" customFormat="1" ht="32.25" customHeight="1" x14ac:dyDescent="0.25">
      <c r="A161" s="14">
        <v>6</v>
      </c>
      <c r="B161" s="99" t="s">
        <v>123</v>
      </c>
      <c r="C161" s="99"/>
      <c r="D161" s="14" t="s">
        <v>7</v>
      </c>
      <c r="E161" s="24"/>
      <c r="F161" s="24"/>
      <c r="G161" s="25"/>
      <c r="H161" s="26" t="e">
        <f>IF(OR(E161/E18 &gt; 13%,F161/F18&gt;13%),"Số liệu cán bộ chuyên trách CNTT quá cao so với tổng số cán bộ toàn tỉnh",IF(ABS(F161-E161)/E161&gt;10%,"Số liệu đột biết giữa hai năm, đề nghị giải thích",""))</f>
        <v>#DIV/0!</v>
      </c>
    </row>
    <row r="162" spans="1:9" ht="32.25" customHeight="1" x14ac:dyDescent="0.25">
      <c r="A162" s="36">
        <v>7</v>
      </c>
      <c r="B162" s="120" t="s">
        <v>124</v>
      </c>
      <c r="C162" s="120"/>
      <c r="D162" s="11" t="s">
        <v>7</v>
      </c>
      <c r="E162" s="37"/>
      <c r="F162" s="37"/>
      <c r="G162" s="38"/>
      <c r="H162" s="61" t="e">
        <f>IF(OR(E162&gt;$E$161,F162&gt;$F$161),"Số liệu này không được lớn hơn số cán bộ chuyên trách CNTT", IF((F162-E162)/E162&gt;20%,"Số liệu đột biến giữa hai năm, đề nghị giải thích",""))</f>
        <v>#DIV/0!</v>
      </c>
      <c r="I162" s="74"/>
    </row>
    <row r="163" spans="1:9" ht="32.25" customHeight="1" x14ac:dyDescent="0.25">
      <c r="A163" s="14">
        <v>8</v>
      </c>
      <c r="B163" s="99" t="s">
        <v>125</v>
      </c>
      <c r="C163" s="99"/>
      <c r="D163" s="14" t="s">
        <v>7</v>
      </c>
      <c r="E163" s="24"/>
      <c r="F163" s="24"/>
      <c r="G163" s="25"/>
      <c r="H163" s="61" t="e">
        <f>IF(OR(E163&gt;$E$161,F163&gt;$F$161),"Số liệu này không được lớn hơn số cán bộ chuyên trách CNTT", IF((F163-E163)/E163&gt;20%,"Số liệu đột biến giữa hai năm, đề nghị giải thích",""))</f>
        <v>#DIV/0!</v>
      </c>
      <c r="I163" s="74"/>
    </row>
    <row r="164" spans="1:9" ht="32.25" customHeight="1" x14ac:dyDescent="0.25">
      <c r="A164" s="36">
        <v>9</v>
      </c>
      <c r="B164" s="123" t="s">
        <v>259</v>
      </c>
      <c r="C164" s="123"/>
      <c r="D164" s="14" t="s">
        <v>28</v>
      </c>
      <c r="E164" s="24"/>
      <c r="F164" s="24"/>
      <c r="G164" s="25"/>
      <c r="H164" s="53" t="str">
        <f t="shared" ref="H164" si="20">IF(OR(E164="",F164=""),"Đề nghị nhập số liệu","")</f>
        <v>Đề nghị nhập số liệu</v>
      </c>
    </row>
    <row r="165" spans="1:9" ht="15" x14ac:dyDescent="0.25">
      <c r="A165" s="58"/>
      <c r="B165" s="124"/>
      <c r="C165" s="124"/>
      <c r="D165" s="58"/>
      <c r="E165" s="59"/>
      <c r="F165" s="59"/>
      <c r="G165" s="59"/>
    </row>
    <row r="166" spans="1:9" ht="15" x14ac:dyDescent="0.25">
      <c r="A166" s="52" t="s">
        <v>32</v>
      </c>
      <c r="B166" s="125" t="s">
        <v>34</v>
      </c>
      <c r="C166" s="125"/>
      <c r="D166" s="58"/>
      <c r="E166" s="59"/>
      <c r="F166" s="59"/>
      <c r="G166" s="59"/>
    </row>
    <row r="167" spans="1:9" ht="15" x14ac:dyDescent="0.25">
      <c r="A167" s="58"/>
      <c r="B167" s="124"/>
      <c r="C167" s="124"/>
      <c r="D167" s="58"/>
      <c r="E167" s="59"/>
      <c r="F167" s="59"/>
      <c r="G167" s="59"/>
    </row>
    <row r="168" spans="1:9" ht="23.25" customHeight="1" x14ac:dyDescent="0.25">
      <c r="A168" s="86" t="s">
        <v>24</v>
      </c>
      <c r="B168" s="118" t="s">
        <v>2</v>
      </c>
      <c r="C168" s="118"/>
      <c r="D168" s="87" t="s">
        <v>5</v>
      </c>
      <c r="E168" s="87" t="s">
        <v>228</v>
      </c>
      <c r="F168" s="87" t="s">
        <v>252</v>
      </c>
      <c r="G168" s="87" t="s">
        <v>3</v>
      </c>
    </row>
    <row r="169" spans="1:9" ht="36.75" customHeight="1" x14ac:dyDescent="0.25">
      <c r="A169" s="14">
        <v>1</v>
      </c>
      <c r="B169" s="99" t="s">
        <v>102</v>
      </c>
      <c r="C169" s="99"/>
      <c r="D169" s="33"/>
      <c r="E169" s="25"/>
      <c r="F169" s="25"/>
      <c r="G169" s="25"/>
    </row>
    <row r="170" spans="1:9" ht="27" customHeight="1" x14ac:dyDescent="0.25">
      <c r="A170" s="33" t="s">
        <v>35</v>
      </c>
      <c r="B170" s="98" t="s">
        <v>36</v>
      </c>
      <c r="C170" s="98"/>
      <c r="D170" s="33" t="s">
        <v>21</v>
      </c>
      <c r="E170" s="25"/>
      <c r="F170" s="25"/>
      <c r="G170" s="25"/>
      <c r="H170" s="53" t="str">
        <f>IF(AND(E170="",F170=""),"Đề nghị nhập số liệu","")</f>
        <v>Đề nghị nhập số liệu</v>
      </c>
    </row>
    <row r="171" spans="1:9" ht="27" customHeight="1" x14ac:dyDescent="0.25">
      <c r="A171" s="33" t="s">
        <v>35</v>
      </c>
      <c r="B171" s="98" t="s">
        <v>37</v>
      </c>
      <c r="C171" s="98"/>
      <c r="D171" s="33" t="s">
        <v>21</v>
      </c>
      <c r="E171" s="25"/>
      <c r="F171" s="25"/>
      <c r="G171" s="25"/>
      <c r="H171" s="53" t="str">
        <f t="shared" ref="H171:H175" si="21">IF(AND(E171="",F171=""),"Đề nghị nhập số liệu","")</f>
        <v>Đề nghị nhập số liệu</v>
      </c>
    </row>
    <row r="172" spans="1:9" ht="27" customHeight="1" x14ac:dyDescent="0.25">
      <c r="A172" s="33" t="s">
        <v>35</v>
      </c>
      <c r="B172" s="98" t="s">
        <v>38</v>
      </c>
      <c r="C172" s="98"/>
      <c r="D172" s="33" t="s">
        <v>21</v>
      </c>
      <c r="E172" s="25"/>
      <c r="F172" s="25"/>
      <c r="G172" s="25"/>
      <c r="H172" s="53" t="str">
        <f t="shared" si="21"/>
        <v>Đề nghị nhập số liệu</v>
      </c>
    </row>
    <row r="173" spans="1:9" ht="27" customHeight="1" x14ac:dyDescent="0.25">
      <c r="A173" s="33" t="s">
        <v>35</v>
      </c>
      <c r="B173" s="98" t="s">
        <v>73</v>
      </c>
      <c r="C173" s="98"/>
      <c r="D173" s="33" t="s">
        <v>21</v>
      </c>
      <c r="E173" s="25"/>
      <c r="F173" s="25"/>
      <c r="G173" s="25"/>
      <c r="H173" s="53" t="str">
        <f t="shared" si="21"/>
        <v>Đề nghị nhập số liệu</v>
      </c>
    </row>
    <row r="174" spans="1:9" ht="27" customHeight="1" x14ac:dyDescent="0.25">
      <c r="A174" s="33" t="s">
        <v>35</v>
      </c>
      <c r="B174" s="98" t="s">
        <v>74</v>
      </c>
      <c r="C174" s="98"/>
      <c r="D174" s="33" t="s">
        <v>21</v>
      </c>
      <c r="E174" s="25"/>
      <c r="F174" s="25"/>
      <c r="G174" s="25"/>
      <c r="H174" s="53" t="str">
        <f t="shared" si="21"/>
        <v>Đề nghị nhập số liệu</v>
      </c>
    </row>
    <row r="175" spans="1:9" ht="27" customHeight="1" x14ac:dyDescent="0.25">
      <c r="A175" s="33" t="s">
        <v>35</v>
      </c>
      <c r="B175" s="98" t="s">
        <v>39</v>
      </c>
      <c r="C175" s="98"/>
      <c r="D175" s="33" t="s">
        <v>21</v>
      </c>
      <c r="E175" s="25"/>
      <c r="F175" s="25"/>
      <c r="G175" s="25"/>
      <c r="H175" s="53" t="str">
        <f t="shared" si="21"/>
        <v>Đề nghị nhập số liệu</v>
      </c>
    </row>
    <row r="176" spans="1:9" ht="27" customHeight="1" x14ac:dyDescent="0.25">
      <c r="A176" s="33" t="s">
        <v>35</v>
      </c>
      <c r="B176" s="98" t="s">
        <v>40</v>
      </c>
      <c r="C176" s="98"/>
      <c r="D176" s="33" t="s">
        <v>21</v>
      </c>
      <c r="E176" s="25"/>
      <c r="F176" s="25"/>
      <c r="G176" s="25"/>
    </row>
    <row r="177" spans="1:8" ht="27" customHeight="1" x14ac:dyDescent="0.25">
      <c r="A177" s="14">
        <v>2</v>
      </c>
      <c r="B177" s="109" t="s">
        <v>100</v>
      </c>
      <c r="C177" s="110"/>
      <c r="D177" s="33"/>
      <c r="E177" s="25"/>
      <c r="F177" s="25"/>
      <c r="G177" s="25"/>
    </row>
    <row r="178" spans="1:8" ht="27" customHeight="1" x14ac:dyDescent="0.25">
      <c r="A178" s="33" t="s">
        <v>35</v>
      </c>
      <c r="B178" s="98" t="s">
        <v>36</v>
      </c>
      <c r="C178" s="98"/>
      <c r="D178" s="33" t="s">
        <v>6</v>
      </c>
      <c r="E178" s="64"/>
      <c r="F178" s="64"/>
      <c r="G178" s="25"/>
      <c r="H178" s="61" t="e">
        <f>IF(OR(E178&gt;$E$15,F178&gt;$F$15),"Số liệu này không được lớn hơn tổng số sở, ban, ngành của tỉnh", IF(ABS(F178-E178)/E178&gt;20%,"Số liệu đột biến giữa hai năm, đề nghị giải thích",""))</f>
        <v>#DIV/0!</v>
      </c>
    </row>
    <row r="179" spans="1:8" ht="27" customHeight="1" x14ac:dyDescent="0.25">
      <c r="A179" s="33" t="s">
        <v>35</v>
      </c>
      <c r="B179" s="98" t="s">
        <v>37</v>
      </c>
      <c r="C179" s="98"/>
      <c r="D179" s="33" t="s">
        <v>6</v>
      </c>
      <c r="E179" s="64"/>
      <c r="F179" s="64"/>
      <c r="G179" s="25"/>
      <c r="H179" s="61" t="e">
        <f>IF(OR(E179&gt;$E$15,F179&gt;$F$15),"Số liệu này không được lớn hơn tổng số sở, ban, ngành của tỉnh", IF(ABS(F179-E179)/E179&gt;20%,"Số liệu đột biến giữa hai năm, đề nghị giải thích",""))</f>
        <v>#DIV/0!</v>
      </c>
    </row>
    <row r="180" spans="1:8" ht="27" customHeight="1" x14ac:dyDescent="0.25">
      <c r="A180" s="33" t="s">
        <v>35</v>
      </c>
      <c r="B180" s="98" t="s">
        <v>38</v>
      </c>
      <c r="C180" s="98"/>
      <c r="D180" s="33" t="s">
        <v>6</v>
      </c>
      <c r="E180" s="64"/>
      <c r="F180" s="64"/>
      <c r="G180" s="25"/>
      <c r="H180" s="61" t="e">
        <f t="shared" ref="H180:H183" si="22">IF(OR(E180&gt;$E$15,F180&gt;$F$15),"Số liệu này không được lớn hơn tổng số sở, ban, ngành của tỉnh", IF(ABS(F180-E180)/E180&gt;20%,"Số liệu đột biến giữa hai năm, đề nghị giải thích",""))</f>
        <v>#DIV/0!</v>
      </c>
    </row>
    <row r="181" spans="1:8" ht="27" customHeight="1" x14ac:dyDescent="0.25">
      <c r="A181" s="33" t="s">
        <v>35</v>
      </c>
      <c r="B181" s="98" t="s">
        <v>73</v>
      </c>
      <c r="C181" s="98"/>
      <c r="D181" s="33" t="s">
        <v>6</v>
      </c>
      <c r="E181" s="64"/>
      <c r="F181" s="64"/>
      <c r="G181" s="25"/>
      <c r="H181" s="61" t="e">
        <f t="shared" si="22"/>
        <v>#DIV/0!</v>
      </c>
    </row>
    <row r="182" spans="1:8" ht="27" customHeight="1" x14ac:dyDescent="0.25">
      <c r="A182" s="33" t="s">
        <v>35</v>
      </c>
      <c r="B182" s="98" t="s">
        <v>74</v>
      </c>
      <c r="C182" s="98"/>
      <c r="D182" s="33" t="s">
        <v>6</v>
      </c>
      <c r="E182" s="64"/>
      <c r="F182" s="64"/>
      <c r="G182" s="25"/>
      <c r="H182" s="61" t="e">
        <f t="shared" si="22"/>
        <v>#DIV/0!</v>
      </c>
    </row>
    <row r="183" spans="1:8" ht="27" customHeight="1" x14ac:dyDescent="0.25">
      <c r="A183" s="33" t="s">
        <v>35</v>
      </c>
      <c r="B183" s="98" t="s">
        <v>39</v>
      </c>
      <c r="C183" s="98"/>
      <c r="D183" s="33" t="s">
        <v>6</v>
      </c>
      <c r="E183" s="64"/>
      <c r="F183" s="64"/>
      <c r="G183" s="25"/>
      <c r="H183" s="61" t="e">
        <f t="shared" si="22"/>
        <v>#DIV/0!</v>
      </c>
    </row>
    <row r="184" spans="1:8" ht="27" customHeight="1" x14ac:dyDescent="0.25">
      <c r="A184" s="33" t="s">
        <v>35</v>
      </c>
      <c r="B184" s="98" t="s">
        <v>40</v>
      </c>
      <c r="C184" s="98"/>
      <c r="D184" s="33" t="s">
        <v>6</v>
      </c>
      <c r="E184" s="64"/>
      <c r="F184" s="64"/>
      <c r="G184" s="25"/>
      <c r="H184" s="61"/>
    </row>
    <row r="185" spans="1:8" ht="27.75" customHeight="1" x14ac:dyDescent="0.25">
      <c r="A185" s="14">
        <v>3</v>
      </c>
      <c r="B185" s="109" t="s">
        <v>101</v>
      </c>
      <c r="C185" s="110"/>
      <c r="D185" s="33"/>
      <c r="E185" s="25"/>
      <c r="F185" s="25"/>
      <c r="G185" s="25"/>
    </row>
    <row r="186" spans="1:8" ht="27.75" customHeight="1" x14ac:dyDescent="0.25">
      <c r="A186" s="33" t="s">
        <v>35</v>
      </c>
      <c r="B186" s="98" t="s">
        <v>36</v>
      </c>
      <c r="C186" s="98"/>
      <c r="D186" s="33" t="s">
        <v>6</v>
      </c>
      <c r="E186" s="64"/>
      <c r="F186" s="64"/>
      <c r="G186" s="25"/>
      <c r="H186" s="61" t="e">
        <f>IF(OR(E186&gt;$E$16,F186&gt;$F$16),"Số liệu này không được lớn hơn tổng số quận, huyện của tỉnh", IF(ABS(F186-E186)/E186&gt;20%,"Số liệu đột biến giữa hai năm, đề nghị giải thích",""))</f>
        <v>#DIV/0!</v>
      </c>
    </row>
    <row r="187" spans="1:8" ht="27.75" customHeight="1" x14ac:dyDescent="0.25">
      <c r="A187" s="33" t="s">
        <v>35</v>
      </c>
      <c r="B187" s="98" t="s">
        <v>37</v>
      </c>
      <c r="C187" s="98"/>
      <c r="D187" s="33" t="s">
        <v>6</v>
      </c>
      <c r="E187" s="64"/>
      <c r="F187" s="64"/>
      <c r="G187" s="25"/>
      <c r="H187" s="61" t="e">
        <f t="shared" ref="H187:H191" si="23">IF(OR(E187&gt;$E$16,F187&gt;$F$16),"Số liệu này không được lớn hơn tổng số quận, huyện của tỉnh", IF(ABS(F187-E187)/E187&gt;20%,"Số liệu đột biến giữa hai năm, đề nghị giải thích",""))</f>
        <v>#DIV/0!</v>
      </c>
    </row>
    <row r="188" spans="1:8" ht="27.75" customHeight="1" x14ac:dyDescent="0.25">
      <c r="A188" s="33" t="s">
        <v>35</v>
      </c>
      <c r="B188" s="98" t="s">
        <v>38</v>
      </c>
      <c r="C188" s="98"/>
      <c r="D188" s="33" t="s">
        <v>6</v>
      </c>
      <c r="E188" s="64"/>
      <c r="F188" s="64"/>
      <c r="G188" s="25"/>
      <c r="H188" s="61" t="e">
        <f t="shared" si="23"/>
        <v>#DIV/0!</v>
      </c>
    </row>
    <row r="189" spans="1:8" ht="27.75" customHeight="1" x14ac:dyDescent="0.25">
      <c r="A189" s="33" t="s">
        <v>35</v>
      </c>
      <c r="B189" s="98" t="s">
        <v>73</v>
      </c>
      <c r="C189" s="98"/>
      <c r="D189" s="33" t="s">
        <v>6</v>
      </c>
      <c r="E189" s="64"/>
      <c r="F189" s="64"/>
      <c r="G189" s="25"/>
      <c r="H189" s="61" t="e">
        <f t="shared" si="23"/>
        <v>#DIV/0!</v>
      </c>
    </row>
    <row r="190" spans="1:8" ht="27.75" customHeight="1" x14ac:dyDescent="0.25">
      <c r="A190" s="33" t="s">
        <v>35</v>
      </c>
      <c r="B190" s="98" t="s">
        <v>74</v>
      </c>
      <c r="C190" s="98"/>
      <c r="D190" s="33" t="s">
        <v>6</v>
      </c>
      <c r="E190" s="64"/>
      <c r="F190" s="64"/>
      <c r="G190" s="25"/>
      <c r="H190" s="61" t="e">
        <f t="shared" si="23"/>
        <v>#DIV/0!</v>
      </c>
    </row>
    <row r="191" spans="1:8" ht="27.75" customHeight="1" x14ac:dyDescent="0.25">
      <c r="A191" s="33" t="s">
        <v>35</v>
      </c>
      <c r="B191" s="98" t="s">
        <v>39</v>
      </c>
      <c r="C191" s="98"/>
      <c r="D191" s="33" t="s">
        <v>6</v>
      </c>
      <c r="E191" s="64"/>
      <c r="F191" s="64"/>
      <c r="G191" s="25"/>
      <c r="H191" s="61" t="e">
        <f t="shared" si="23"/>
        <v>#DIV/0!</v>
      </c>
    </row>
    <row r="192" spans="1:8" ht="27.75" customHeight="1" x14ac:dyDescent="0.25">
      <c r="A192" s="33" t="s">
        <v>35</v>
      </c>
      <c r="B192" s="98" t="s">
        <v>40</v>
      </c>
      <c r="C192" s="98"/>
      <c r="D192" s="33" t="s">
        <v>6</v>
      </c>
      <c r="E192" s="64"/>
      <c r="F192" s="64"/>
      <c r="G192" s="25"/>
      <c r="H192" s="61"/>
    </row>
    <row r="193" spans="1:8" ht="27.75" customHeight="1" x14ac:dyDescent="0.25">
      <c r="A193" s="14">
        <v>4</v>
      </c>
      <c r="B193" s="109" t="s">
        <v>226</v>
      </c>
      <c r="C193" s="110"/>
      <c r="D193" s="33"/>
      <c r="E193" s="25"/>
      <c r="F193" s="25"/>
      <c r="G193" s="25"/>
      <c r="H193" s="26"/>
    </row>
    <row r="194" spans="1:8" ht="27.75" customHeight="1" x14ac:dyDescent="0.25">
      <c r="A194" s="33" t="s">
        <v>35</v>
      </c>
      <c r="B194" s="98" t="s">
        <v>36</v>
      </c>
      <c r="C194" s="98"/>
      <c r="D194" s="33" t="s">
        <v>6</v>
      </c>
      <c r="E194" s="64"/>
      <c r="F194" s="64"/>
      <c r="G194" s="25"/>
      <c r="H194" s="61" t="e">
        <f>IF(OR(E194&gt;$E$17,F194&gt;$F$17),"Số liệu này không được lớn hơn tổng số phường, xã của tỉnh", IF(ABS(F194-E194)/E194&gt;20%,"Số liệu đột biến giữa hai năm, đề nghị giải thích",""))</f>
        <v>#DIV/0!</v>
      </c>
    </row>
    <row r="195" spans="1:8" ht="27.75" customHeight="1" x14ac:dyDescent="0.25">
      <c r="A195" s="33" t="s">
        <v>35</v>
      </c>
      <c r="B195" s="98" t="s">
        <v>37</v>
      </c>
      <c r="C195" s="98"/>
      <c r="D195" s="33" t="s">
        <v>6</v>
      </c>
      <c r="E195" s="64"/>
      <c r="F195" s="64"/>
      <c r="G195" s="25"/>
      <c r="H195" s="61" t="e">
        <f t="shared" ref="H195:H199" si="24">IF(OR(E195&gt;$E$17,F195&gt;$F$17),"Số liệu này không được lớn hơn tổng số phường, xã của tỉnh", IF(ABS(F195-E195)/E195&gt;20%,"Số liệu đột biến giữa hai năm, đề nghị giải thích",""))</f>
        <v>#DIV/0!</v>
      </c>
    </row>
    <row r="196" spans="1:8" ht="27.75" customHeight="1" x14ac:dyDescent="0.25">
      <c r="A196" s="33" t="s">
        <v>35</v>
      </c>
      <c r="B196" s="98" t="s">
        <v>38</v>
      </c>
      <c r="C196" s="98"/>
      <c r="D196" s="33" t="s">
        <v>6</v>
      </c>
      <c r="E196" s="64"/>
      <c r="F196" s="64"/>
      <c r="G196" s="25"/>
      <c r="H196" s="61" t="e">
        <f t="shared" si="24"/>
        <v>#DIV/0!</v>
      </c>
    </row>
    <row r="197" spans="1:8" ht="27.75" customHeight="1" x14ac:dyDescent="0.25">
      <c r="A197" s="33" t="s">
        <v>35</v>
      </c>
      <c r="B197" s="98" t="s">
        <v>73</v>
      </c>
      <c r="C197" s="98"/>
      <c r="D197" s="33" t="s">
        <v>6</v>
      </c>
      <c r="E197" s="64"/>
      <c r="F197" s="64"/>
      <c r="G197" s="25"/>
      <c r="H197" s="61" t="e">
        <f t="shared" si="24"/>
        <v>#DIV/0!</v>
      </c>
    </row>
    <row r="198" spans="1:8" ht="27.75" customHeight="1" x14ac:dyDescent="0.25">
      <c r="A198" s="33" t="s">
        <v>35</v>
      </c>
      <c r="B198" s="98" t="s">
        <v>74</v>
      </c>
      <c r="C198" s="98"/>
      <c r="D198" s="33" t="s">
        <v>6</v>
      </c>
      <c r="E198" s="64"/>
      <c r="F198" s="64"/>
      <c r="G198" s="25"/>
      <c r="H198" s="61" t="e">
        <f t="shared" si="24"/>
        <v>#DIV/0!</v>
      </c>
    </row>
    <row r="199" spans="1:8" ht="27.75" customHeight="1" x14ac:dyDescent="0.25">
      <c r="A199" s="33" t="s">
        <v>35</v>
      </c>
      <c r="B199" s="98" t="s">
        <v>39</v>
      </c>
      <c r="C199" s="98"/>
      <c r="D199" s="33" t="s">
        <v>6</v>
      </c>
      <c r="E199" s="64"/>
      <c r="F199" s="64"/>
      <c r="G199" s="25"/>
      <c r="H199" s="61" t="e">
        <f t="shared" si="24"/>
        <v>#DIV/0!</v>
      </c>
    </row>
    <row r="200" spans="1:8" ht="27.75" customHeight="1" x14ac:dyDescent="0.25">
      <c r="A200" s="33" t="s">
        <v>35</v>
      </c>
      <c r="B200" s="98" t="s">
        <v>40</v>
      </c>
      <c r="C200" s="98"/>
      <c r="D200" s="33" t="s">
        <v>6</v>
      </c>
      <c r="E200" s="64"/>
      <c r="F200" s="64"/>
      <c r="G200" s="25"/>
      <c r="H200" s="26"/>
    </row>
    <row r="201" spans="1:8" ht="28.5" customHeight="1" x14ac:dyDescent="0.25">
      <c r="A201" s="14">
        <v>5</v>
      </c>
      <c r="B201" s="109" t="s">
        <v>227</v>
      </c>
      <c r="C201" s="111"/>
      <c r="D201" s="33" t="s">
        <v>50</v>
      </c>
      <c r="E201" s="64"/>
      <c r="F201" s="64"/>
      <c r="G201" s="25"/>
      <c r="H201" s="61"/>
    </row>
    <row r="202" spans="1:8" ht="28.5" customHeight="1" x14ac:dyDescent="0.25">
      <c r="A202" s="33" t="s">
        <v>35</v>
      </c>
      <c r="B202" s="100" t="s">
        <v>180</v>
      </c>
      <c r="C202" s="101"/>
      <c r="D202" s="33" t="s">
        <v>50</v>
      </c>
      <c r="E202" s="64"/>
      <c r="F202" s="64"/>
      <c r="G202" s="25"/>
      <c r="H202" s="61" t="e">
        <f t="shared" ref="H202:H211" si="25">IF(OR(E202&gt;$E$15,F202&gt;$F$15),"Số liệu này không được lớn hơn tổng số sở, ban, ngành của tỉnh", IF(ABS(F202-E202)/E202&gt;20%,"Số liệu đột biến giữa hai năm, đề nghị giải thích",""))</f>
        <v>#DIV/0!</v>
      </c>
    </row>
    <row r="203" spans="1:8" ht="28.5" customHeight="1" x14ac:dyDescent="0.25">
      <c r="A203" s="33" t="s">
        <v>35</v>
      </c>
      <c r="B203" s="100" t="s">
        <v>181</v>
      </c>
      <c r="C203" s="101"/>
      <c r="D203" s="33" t="s">
        <v>50</v>
      </c>
      <c r="E203" s="64"/>
      <c r="F203" s="64"/>
      <c r="G203" s="25"/>
      <c r="H203" s="61" t="e">
        <f t="shared" si="25"/>
        <v>#DIV/0!</v>
      </c>
    </row>
    <row r="204" spans="1:8" ht="28.5" customHeight="1" x14ac:dyDescent="0.25">
      <c r="A204" s="33" t="s">
        <v>35</v>
      </c>
      <c r="B204" s="100" t="s">
        <v>182</v>
      </c>
      <c r="C204" s="101"/>
      <c r="D204" s="33" t="s">
        <v>50</v>
      </c>
      <c r="E204" s="64"/>
      <c r="F204" s="64"/>
      <c r="G204" s="25"/>
      <c r="H204" s="61" t="e">
        <f t="shared" si="25"/>
        <v>#DIV/0!</v>
      </c>
    </row>
    <row r="205" spans="1:8" ht="28.5" customHeight="1" x14ac:dyDescent="0.25">
      <c r="A205" s="14">
        <v>6</v>
      </c>
      <c r="B205" s="109" t="s">
        <v>144</v>
      </c>
      <c r="C205" s="111"/>
      <c r="D205" s="65"/>
      <c r="E205" s="64"/>
      <c r="F205" s="64"/>
      <c r="G205" s="25"/>
      <c r="H205" s="26"/>
    </row>
    <row r="206" spans="1:8" ht="28.5" customHeight="1" x14ac:dyDescent="0.25">
      <c r="A206" s="65" t="s">
        <v>17</v>
      </c>
      <c r="B206" s="112" t="s">
        <v>147</v>
      </c>
      <c r="C206" s="113"/>
      <c r="D206" s="66" t="s">
        <v>145</v>
      </c>
      <c r="E206" s="64"/>
      <c r="F206" s="64"/>
      <c r="G206" s="25"/>
      <c r="H206" s="26"/>
    </row>
    <row r="207" spans="1:8" ht="28.5" customHeight="1" x14ac:dyDescent="0.25">
      <c r="A207" s="33" t="s">
        <v>35</v>
      </c>
      <c r="B207" s="100" t="s">
        <v>151</v>
      </c>
      <c r="C207" s="101"/>
      <c r="D207" s="33" t="s">
        <v>145</v>
      </c>
      <c r="E207" s="64"/>
      <c r="F207" s="64"/>
      <c r="G207" s="25"/>
      <c r="H207" s="61" t="e">
        <f t="shared" si="25"/>
        <v>#DIV/0!</v>
      </c>
    </row>
    <row r="208" spans="1:8" ht="28.5" customHeight="1" x14ac:dyDescent="0.25">
      <c r="A208" s="33" t="s">
        <v>35</v>
      </c>
      <c r="B208" s="100" t="s">
        <v>148</v>
      </c>
      <c r="C208" s="101"/>
      <c r="D208" s="33" t="s">
        <v>145</v>
      </c>
      <c r="E208" s="64"/>
      <c r="F208" s="64"/>
      <c r="G208" s="25"/>
      <c r="H208" s="61" t="e">
        <f t="shared" si="25"/>
        <v>#DIV/0!</v>
      </c>
    </row>
    <row r="209" spans="1:8" ht="28.5" customHeight="1" x14ac:dyDescent="0.25">
      <c r="A209" s="65" t="s">
        <v>19</v>
      </c>
      <c r="B209" s="112" t="s">
        <v>244</v>
      </c>
      <c r="C209" s="113"/>
      <c r="D209" s="66" t="s">
        <v>145</v>
      </c>
      <c r="E209" s="64"/>
      <c r="F209" s="64"/>
      <c r="G209" s="25"/>
      <c r="H209" s="26"/>
    </row>
    <row r="210" spans="1:8" ht="28.5" customHeight="1" x14ac:dyDescent="0.25">
      <c r="A210" s="33" t="s">
        <v>35</v>
      </c>
      <c r="B210" s="100" t="s">
        <v>152</v>
      </c>
      <c r="C210" s="101"/>
      <c r="D210" s="33" t="s">
        <v>145</v>
      </c>
      <c r="E210" s="64"/>
      <c r="F210" s="64"/>
      <c r="G210" s="25"/>
      <c r="H210" s="61" t="e">
        <f t="shared" si="25"/>
        <v>#DIV/0!</v>
      </c>
    </row>
    <row r="211" spans="1:8" ht="28.5" customHeight="1" x14ac:dyDescent="0.25">
      <c r="A211" s="33" t="s">
        <v>35</v>
      </c>
      <c r="B211" s="100" t="s">
        <v>149</v>
      </c>
      <c r="C211" s="101"/>
      <c r="D211" s="33" t="s">
        <v>145</v>
      </c>
      <c r="E211" s="64"/>
      <c r="F211" s="64"/>
      <c r="G211" s="25"/>
      <c r="H211" s="61" t="e">
        <f t="shared" si="25"/>
        <v>#DIV/0!</v>
      </c>
    </row>
    <row r="212" spans="1:8" ht="28.5" customHeight="1" x14ac:dyDescent="0.25">
      <c r="A212" s="14">
        <v>7</v>
      </c>
      <c r="B212" s="109" t="s">
        <v>39</v>
      </c>
      <c r="C212" s="111"/>
      <c r="D212" s="65"/>
      <c r="E212" s="64"/>
      <c r="F212" s="64"/>
      <c r="G212" s="25"/>
      <c r="H212" s="26"/>
    </row>
    <row r="213" spans="1:8" ht="28.5" customHeight="1" x14ac:dyDescent="0.25">
      <c r="A213" s="33" t="s">
        <v>35</v>
      </c>
      <c r="B213" s="100" t="s">
        <v>150</v>
      </c>
      <c r="C213" s="101"/>
      <c r="D213" s="33" t="s">
        <v>6</v>
      </c>
      <c r="E213" s="64"/>
      <c r="F213" s="64"/>
      <c r="G213" s="25"/>
      <c r="H213" s="61" t="e">
        <f>IF(OR(E213&gt;$E$15,F213&gt;$F$15),"Số liệu này không được lớn hơn tổng số Sở, ban, ngành của tỉnh", IF(ABS(F213-E213)/E213&gt;20%,"Số liệu đột biến giữa hai năm, đề nghị giải thích",""))</f>
        <v>#DIV/0!</v>
      </c>
    </row>
    <row r="214" spans="1:8" ht="28.5" customHeight="1" x14ac:dyDescent="0.25">
      <c r="A214" s="33" t="s">
        <v>35</v>
      </c>
      <c r="B214" s="100" t="s">
        <v>174</v>
      </c>
      <c r="C214" s="101"/>
      <c r="D214" s="33" t="s">
        <v>6</v>
      </c>
      <c r="E214" s="64"/>
      <c r="F214" s="64"/>
      <c r="G214" s="25"/>
      <c r="H214" s="61" t="e">
        <f>IF(OR(E214&gt;E$16,F214&gt;$F$16),"Số liệu này không được lớn hơn tổng số quân, huyện của tỉnh", IF(ABS(F214-E214)/E214&gt;20%,"Số liệu đột biến giữa hai năm, đề nghị giải thích",""))</f>
        <v>#DIV/0!</v>
      </c>
    </row>
    <row r="215" spans="1:8" ht="28.5" customHeight="1" x14ac:dyDescent="0.25">
      <c r="A215" s="33" t="s">
        <v>35</v>
      </c>
      <c r="B215" s="100" t="s">
        <v>177</v>
      </c>
      <c r="C215" s="101"/>
      <c r="D215" s="33" t="s">
        <v>6</v>
      </c>
      <c r="E215" s="64"/>
      <c r="F215" s="64"/>
      <c r="G215" s="25"/>
      <c r="H215" s="61" t="e">
        <f>IF(OR(E215&gt;E$17,F215&gt;$F$17),"Số liệu này không được lớn hơn tổng số phường, xã của tỉnh", IF(ABS(F215-E215)/E215&gt;20%,"Số liệu đột biến giữa hai năm, đề nghị giải thích",""))</f>
        <v>#DIV/0!</v>
      </c>
    </row>
    <row r="216" spans="1:8" ht="28.5" customHeight="1" x14ac:dyDescent="0.25">
      <c r="A216" s="14">
        <v>8</v>
      </c>
      <c r="B216" s="109" t="s">
        <v>146</v>
      </c>
      <c r="C216" s="111"/>
      <c r="D216" s="65"/>
      <c r="E216" s="64"/>
      <c r="F216" s="64"/>
      <c r="G216" s="25"/>
      <c r="H216" s="26"/>
    </row>
    <row r="217" spans="1:8" ht="28.5" customHeight="1" x14ac:dyDescent="0.25">
      <c r="A217" s="33" t="s">
        <v>35</v>
      </c>
      <c r="B217" s="100" t="s">
        <v>179</v>
      </c>
      <c r="C217" s="101"/>
      <c r="D217" s="33" t="s">
        <v>21</v>
      </c>
      <c r="E217" s="64"/>
      <c r="F217" s="64"/>
      <c r="G217" s="25"/>
      <c r="H217" s="53" t="str">
        <f t="shared" ref="H217:H219" si="26">IF(AND(E217="",F217=""),"Đề nghị nhập số liệu","")</f>
        <v>Đề nghị nhập số liệu</v>
      </c>
    </row>
    <row r="218" spans="1:8" ht="28.5" customHeight="1" x14ac:dyDescent="0.25">
      <c r="A218" s="33" t="s">
        <v>35</v>
      </c>
      <c r="B218" s="100" t="s">
        <v>253</v>
      </c>
      <c r="C218" s="101"/>
      <c r="D218" s="33" t="s">
        <v>21</v>
      </c>
      <c r="E218" s="64"/>
      <c r="F218" s="64"/>
      <c r="G218" s="25"/>
      <c r="H218" s="53" t="str">
        <f t="shared" si="26"/>
        <v>Đề nghị nhập số liệu</v>
      </c>
    </row>
    <row r="219" spans="1:8" ht="28.5" customHeight="1" x14ac:dyDescent="0.25">
      <c r="A219" s="33" t="s">
        <v>35</v>
      </c>
      <c r="B219" s="100" t="s">
        <v>249</v>
      </c>
      <c r="C219" s="101"/>
      <c r="D219" s="33" t="s">
        <v>248</v>
      </c>
      <c r="E219" s="64"/>
      <c r="F219" s="64"/>
      <c r="G219" s="25"/>
      <c r="H219" s="53" t="str">
        <f t="shared" si="26"/>
        <v>Đề nghị nhập số liệu</v>
      </c>
    </row>
    <row r="220" spans="1:8" ht="28.5" customHeight="1" x14ac:dyDescent="0.25">
      <c r="A220" s="33" t="s">
        <v>35</v>
      </c>
      <c r="B220" s="100" t="s">
        <v>247</v>
      </c>
      <c r="C220" s="101"/>
      <c r="D220" s="33" t="s">
        <v>248</v>
      </c>
      <c r="E220" s="64"/>
      <c r="F220" s="64"/>
      <c r="G220" s="25"/>
    </row>
    <row r="221" spans="1:8" ht="31.7" customHeight="1" x14ac:dyDescent="0.25">
      <c r="A221" s="14">
        <v>9</v>
      </c>
      <c r="B221" s="109" t="s">
        <v>75</v>
      </c>
      <c r="C221" s="110"/>
      <c r="D221" s="14" t="s">
        <v>45</v>
      </c>
      <c r="E221" s="64"/>
      <c r="F221" s="64"/>
      <c r="G221" s="25"/>
    </row>
    <row r="222" spans="1:8" ht="24.75" customHeight="1" x14ac:dyDescent="0.25">
      <c r="A222" s="75" t="s">
        <v>46</v>
      </c>
      <c r="B222" s="112" t="s">
        <v>178</v>
      </c>
      <c r="C222" s="142"/>
      <c r="D222" s="33" t="s">
        <v>45</v>
      </c>
      <c r="E222" s="64"/>
      <c r="F222" s="64"/>
      <c r="G222" s="25"/>
      <c r="H222" s="61" t="e">
        <f>IF(ABS(F222-E222)/E222&gt;40%,"Số liệu đột biến giữa hai năm, đề nghị giải thích","")</f>
        <v>#DIV/0!</v>
      </c>
    </row>
    <row r="223" spans="1:8" ht="34.5" customHeight="1" x14ac:dyDescent="0.25">
      <c r="A223" s="65" t="s">
        <v>47</v>
      </c>
      <c r="B223" s="142" t="s">
        <v>76</v>
      </c>
      <c r="C223" s="142"/>
      <c r="D223" s="33" t="s">
        <v>45</v>
      </c>
      <c r="E223" s="64"/>
      <c r="F223" s="64"/>
      <c r="G223" s="25"/>
      <c r="H223" s="61" t="e">
        <f>IF(ABS(F223-E223)/E223&gt;40%,"Số liệu đột biến giữa hai năm, đề nghị giải thích","")</f>
        <v>#DIV/0!</v>
      </c>
    </row>
    <row r="224" spans="1:8" ht="28.5" customHeight="1" x14ac:dyDescent="0.25">
      <c r="A224" s="33"/>
      <c r="B224" s="76" t="s">
        <v>173</v>
      </c>
      <c r="C224" s="76"/>
      <c r="D224" s="58"/>
      <c r="E224" s="59"/>
      <c r="F224" s="64"/>
      <c r="G224" s="59"/>
    </row>
    <row r="225" spans="1:8" ht="28.5" customHeight="1" x14ac:dyDescent="0.25">
      <c r="A225" s="33" t="s">
        <v>254</v>
      </c>
      <c r="B225" s="146" t="s">
        <v>48</v>
      </c>
      <c r="C225" s="146"/>
      <c r="D225" s="33" t="s">
        <v>45</v>
      </c>
      <c r="E225" s="64"/>
      <c r="F225" s="64"/>
      <c r="G225" s="25"/>
      <c r="H225" s="61" t="e">
        <f>IF(ABS(F225-E225)/E225&gt;40%,"Số liệu đột biến giữa hai năm, đề nghị giải thích","")</f>
        <v>#DIV/0!</v>
      </c>
    </row>
    <row r="226" spans="1:8" ht="28.5" customHeight="1" x14ac:dyDescent="0.25">
      <c r="A226" s="33" t="s">
        <v>255</v>
      </c>
      <c r="B226" s="146" t="s">
        <v>49</v>
      </c>
      <c r="C226" s="146"/>
      <c r="D226" s="33" t="s">
        <v>45</v>
      </c>
      <c r="E226" s="64"/>
      <c r="F226" s="64"/>
      <c r="G226" s="25"/>
      <c r="H226" s="61" t="e">
        <f>IF(ABS(F226-E226)/E226&gt;20%,"Số liệu đột biến giữa hai năm, đề nghị giải thích","")</f>
        <v>#DIV/0!</v>
      </c>
    </row>
    <row r="227" spans="1:8" ht="28.5" customHeight="1" x14ac:dyDescent="0.25">
      <c r="A227" s="33" t="s">
        <v>256</v>
      </c>
      <c r="B227" s="98" t="s">
        <v>155</v>
      </c>
      <c r="C227" s="98"/>
      <c r="D227" s="33" t="s">
        <v>45</v>
      </c>
      <c r="E227" s="64"/>
      <c r="F227" s="64"/>
      <c r="G227" s="25"/>
      <c r="H227" s="61" t="e">
        <f>IF(OR(E227&gt;$E$225,F227&gt;$F$225),"Số liệu này không được lớn hơn tổng số dịch vụ công trực tuyến mức 4", IF(ABS(F227-E227)/E227&gt;20%,"Số liệu đột biến giữa hai năm, đề nghị giải thích",""))</f>
        <v>#DIV/0!</v>
      </c>
    </row>
    <row r="228" spans="1:8" ht="28.5" customHeight="1" x14ac:dyDescent="0.25">
      <c r="A228" s="33" t="s">
        <v>257</v>
      </c>
      <c r="B228" s="98" t="s">
        <v>203</v>
      </c>
      <c r="C228" s="98"/>
      <c r="D228" s="33" t="s">
        <v>45</v>
      </c>
      <c r="E228" s="64"/>
      <c r="F228" s="64"/>
      <c r="G228" s="25"/>
      <c r="H228" s="61" t="e">
        <f>IF(OR(E228&gt;$E$226,F228&gt;$F$226),"Số liệu này không được lớn hơn tổng số dịch vụ công trực tuyến mức 3", IF(ABS(F228-E228)/E228&gt;20%,"Số liệu đột biến giữa hai năm, đề nghị giải thích",""))</f>
        <v>#DIV/0!</v>
      </c>
    </row>
    <row r="229" spans="1:8" ht="28.5" customHeight="1" x14ac:dyDescent="0.25">
      <c r="A229" s="33" t="s">
        <v>258</v>
      </c>
      <c r="B229" s="100" t="s">
        <v>168</v>
      </c>
      <c r="C229" s="101"/>
      <c r="D229" s="33" t="s">
        <v>45</v>
      </c>
      <c r="E229" s="64"/>
      <c r="F229" s="64"/>
      <c r="G229" s="25"/>
      <c r="H229" s="61" t="e">
        <f>IF(OR(E229&gt;$E$223,F229&gt;$F$223),"Số liệu này không được lớn hơn tổng số dịch vụ công trực tuyến", IF(ABS(F229-E229)/E229&gt;20%,"Số liệu đột biến giữa hai năm, đề nghị giải thích",""))</f>
        <v>#DIV/0!</v>
      </c>
    </row>
    <row r="230" spans="1:8" ht="28.5" customHeight="1" x14ac:dyDescent="0.25">
      <c r="A230" s="14">
        <v>10</v>
      </c>
      <c r="B230" s="109" t="s">
        <v>156</v>
      </c>
      <c r="C230" s="111"/>
      <c r="D230" s="33" t="s">
        <v>50</v>
      </c>
      <c r="E230" s="64"/>
      <c r="F230" s="64"/>
      <c r="G230" s="25"/>
      <c r="H230" s="26"/>
    </row>
    <row r="231" spans="1:8" ht="28.5" customHeight="1" x14ac:dyDescent="0.25">
      <c r="A231" s="33" t="s">
        <v>62</v>
      </c>
      <c r="B231" s="100" t="s">
        <v>170</v>
      </c>
      <c r="C231" s="101"/>
      <c r="D231" s="33" t="s">
        <v>50</v>
      </c>
      <c r="E231" s="64"/>
      <c r="F231" s="64"/>
      <c r="G231" s="25"/>
      <c r="H231" s="61" t="e">
        <f>IF(ABS(F221-E221)/E221&gt;40%,"Số liệu đột biến giữa hai năm, đề nghị giải thích","")</f>
        <v>#DIV/0!</v>
      </c>
    </row>
    <row r="232" spans="1:8" ht="28.5" customHeight="1" x14ac:dyDescent="0.25">
      <c r="A232" s="33" t="s">
        <v>63</v>
      </c>
      <c r="B232" s="100" t="s">
        <v>171</v>
      </c>
      <c r="C232" s="101"/>
      <c r="D232" s="33" t="s">
        <v>50</v>
      </c>
      <c r="E232" s="64"/>
      <c r="F232" s="64"/>
      <c r="G232" s="25"/>
      <c r="H232" s="61" t="e">
        <f>IF(ABS(F222-E222)/E222&gt;40%,"Số liệu đột biến giữa hai năm, đề nghị giải thích","")</f>
        <v>#DIV/0!</v>
      </c>
    </row>
    <row r="233" spans="1:8" ht="28.5" customHeight="1" x14ac:dyDescent="0.25">
      <c r="A233" s="33" t="s">
        <v>64</v>
      </c>
      <c r="B233" s="100" t="s">
        <v>172</v>
      </c>
      <c r="C233" s="101"/>
      <c r="D233" s="33" t="s">
        <v>50</v>
      </c>
      <c r="E233" s="64"/>
      <c r="F233" s="64"/>
      <c r="G233" s="25"/>
      <c r="H233" s="61" t="e">
        <f>IF(ABS(F223-E223)/E223&gt;40%,"Số liệu đột biến giữa hai năm, đề nghị giải thích","")</f>
        <v>#DIV/0!</v>
      </c>
    </row>
    <row r="234" spans="1:8" ht="28.5" customHeight="1" x14ac:dyDescent="0.25">
      <c r="A234" s="14">
        <v>11</v>
      </c>
      <c r="B234" s="145" t="s">
        <v>128</v>
      </c>
      <c r="C234" s="145"/>
      <c r="D234" s="14" t="s">
        <v>28</v>
      </c>
      <c r="E234" s="77"/>
      <c r="F234" s="77"/>
      <c r="G234" s="78"/>
      <c r="H234" s="53" t="str">
        <f>IF(OR(E234="",F234=""),"Đề nghị nhập số liệu","")</f>
        <v>Đề nghị nhập số liệu</v>
      </c>
    </row>
    <row r="235" spans="1:8" ht="15" x14ac:dyDescent="0.25">
      <c r="D235" s="79"/>
    </row>
    <row r="236" spans="1:8" ht="15" x14ac:dyDescent="0.25">
      <c r="B236" s="83"/>
      <c r="D236" s="84"/>
      <c r="E236" s="81"/>
      <c r="F236" s="81"/>
      <c r="G236" s="81"/>
    </row>
    <row r="237" spans="1:8" ht="21.2" customHeight="1" x14ac:dyDescent="0.25">
      <c r="B237" s="85" t="s">
        <v>127</v>
      </c>
      <c r="D237" s="79"/>
    </row>
    <row r="238" spans="1:8" ht="21.2" customHeight="1" x14ac:dyDescent="0.25">
      <c r="D238" s="79"/>
    </row>
    <row r="239" spans="1:8" ht="21.2" customHeight="1" x14ac:dyDescent="0.25">
      <c r="A239" s="33" t="s">
        <v>35</v>
      </c>
      <c r="B239" s="31" t="s">
        <v>51</v>
      </c>
      <c r="C239" s="107"/>
      <c r="D239" s="107"/>
      <c r="E239" s="107"/>
      <c r="F239" s="107"/>
      <c r="G239" s="108"/>
    </row>
    <row r="240" spans="1:8" ht="21.2" customHeight="1" x14ac:dyDescent="0.25">
      <c r="A240" s="33" t="s">
        <v>35</v>
      </c>
      <c r="B240" s="31" t="s">
        <v>52</v>
      </c>
      <c r="C240" s="107"/>
      <c r="D240" s="107"/>
      <c r="E240" s="107"/>
      <c r="F240" s="107"/>
      <c r="G240" s="108"/>
    </row>
    <row r="241" spans="1:7" ht="21.2" customHeight="1" x14ac:dyDescent="0.25">
      <c r="A241" s="33" t="s">
        <v>35</v>
      </c>
      <c r="B241" s="31" t="s">
        <v>53</v>
      </c>
      <c r="C241" s="107"/>
      <c r="D241" s="107"/>
      <c r="E241" s="107"/>
      <c r="F241" s="107"/>
      <c r="G241" s="108"/>
    </row>
    <row r="242" spans="1:7" ht="21.2" customHeight="1" x14ac:dyDescent="0.25">
      <c r="A242" s="33" t="s">
        <v>35</v>
      </c>
      <c r="B242" s="31" t="s">
        <v>55</v>
      </c>
      <c r="C242" s="107"/>
      <c r="D242" s="107"/>
      <c r="E242" s="107"/>
      <c r="F242" s="107"/>
      <c r="G242" s="108"/>
    </row>
    <row r="243" spans="1:7" ht="23.25" customHeight="1" x14ac:dyDescent="0.25">
      <c r="A243" s="33" t="s">
        <v>35</v>
      </c>
      <c r="B243" s="31" t="s">
        <v>54</v>
      </c>
      <c r="C243" s="107"/>
      <c r="D243" s="107"/>
      <c r="E243" s="107"/>
      <c r="F243" s="107"/>
      <c r="G243" s="108"/>
    </row>
    <row r="244" spans="1:7" ht="23.25" customHeight="1" x14ac:dyDescent="0.25">
      <c r="A244" s="33" t="s">
        <v>35</v>
      </c>
      <c r="B244" s="31" t="s">
        <v>1</v>
      </c>
      <c r="C244" s="107"/>
      <c r="D244" s="107"/>
      <c r="E244" s="107"/>
      <c r="F244" s="107"/>
      <c r="G244" s="108"/>
    </row>
    <row r="245" spans="1:7" ht="15" x14ac:dyDescent="0.25">
      <c r="D245" s="79"/>
    </row>
    <row r="246" spans="1:7" ht="15" x14ac:dyDescent="0.25">
      <c r="D246" s="79"/>
    </row>
    <row r="247" spans="1:7" ht="15" x14ac:dyDescent="0.25">
      <c r="D247" s="104" t="s">
        <v>250</v>
      </c>
      <c r="E247" s="104"/>
      <c r="F247" s="104"/>
      <c r="G247" s="104"/>
    </row>
    <row r="248" spans="1:7" ht="44.25" x14ac:dyDescent="0.25">
      <c r="B248" s="84" t="s">
        <v>107</v>
      </c>
      <c r="C248" s="79"/>
      <c r="D248" s="105" t="s">
        <v>108</v>
      </c>
      <c r="E248" s="106"/>
      <c r="F248" s="106"/>
      <c r="G248" s="106"/>
    </row>
    <row r="249" spans="1:7" ht="15" x14ac:dyDescent="0.25">
      <c r="B249" s="83"/>
      <c r="D249" s="84"/>
      <c r="E249" s="81"/>
      <c r="F249" s="81"/>
      <c r="G249" s="81"/>
    </row>
    <row r="250" spans="1:7" ht="15" x14ac:dyDescent="0.25">
      <c r="B250" s="83"/>
      <c r="D250" s="84"/>
      <c r="E250" s="81"/>
      <c r="F250" s="81"/>
      <c r="G250" s="81"/>
    </row>
    <row r="251" spans="1:7" ht="15" x14ac:dyDescent="0.25">
      <c r="B251" s="83"/>
      <c r="D251" s="84"/>
      <c r="E251" s="81"/>
      <c r="F251" s="81"/>
      <c r="G251" s="81"/>
    </row>
    <row r="252" spans="1:7" ht="15" x14ac:dyDescent="0.25">
      <c r="B252" s="83"/>
      <c r="D252" s="84"/>
      <c r="E252" s="81"/>
      <c r="F252" s="81"/>
      <c r="G252" s="81"/>
    </row>
    <row r="253" spans="1:7" ht="15" x14ac:dyDescent="0.25">
      <c r="B253" s="83"/>
      <c r="D253" s="84"/>
      <c r="E253" s="81"/>
      <c r="F253" s="81"/>
      <c r="G253" s="81"/>
    </row>
    <row r="254" spans="1:7" ht="15" x14ac:dyDescent="0.25">
      <c r="B254" s="83"/>
      <c r="D254" s="84"/>
      <c r="E254" s="81"/>
      <c r="F254" s="81"/>
      <c r="G254" s="81"/>
    </row>
  </sheetData>
  <mergeCells count="232">
    <mergeCell ref="B51:C51"/>
    <mergeCell ref="B55:C55"/>
    <mergeCell ref="B81:C81"/>
    <mergeCell ref="B82:C82"/>
    <mergeCell ref="B19:C19"/>
    <mergeCell ref="B20:C20"/>
    <mergeCell ref="B21:C21"/>
    <mergeCell ref="B43:C43"/>
    <mergeCell ref="B44:C44"/>
    <mergeCell ref="B45:C45"/>
    <mergeCell ref="B42:C42"/>
    <mergeCell ref="B29:C29"/>
    <mergeCell ref="B30:C30"/>
    <mergeCell ref="B32:C32"/>
    <mergeCell ref="B28:C28"/>
    <mergeCell ref="B36:C36"/>
    <mergeCell ref="B22:C22"/>
    <mergeCell ref="B33:C33"/>
    <mergeCell ref="B23:C23"/>
    <mergeCell ref="B40:C40"/>
    <mergeCell ref="B41:C41"/>
    <mergeCell ref="B47:C47"/>
    <mergeCell ref="B48:C48"/>
    <mergeCell ref="B49:C49"/>
    <mergeCell ref="B148:C148"/>
    <mergeCell ref="B149:C149"/>
    <mergeCell ref="B150:C150"/>
    <mergeCell ref="B151:C151"/>
    <mergeCell ref="B152:C152"/>
    <mergeCell ref="B110:C110"/>
    <mergeCell ref="B111:C111"/>
    <mergeCell ref="B112:C112"/>
    <mergeCell ref="B113:C113"/>
    <mergeCell ref="B114:C114"/>
    <mergeCell ref="B116:C116"/>
    <mergeCell ref="B117:C117"/>
    <mergeCell ref="B118:C118"/>
    <mergeCell ref="B119:C119"/>
    <mergeCell ref="B120:C120"/>
    <mergeCell ref="B83:C83"/>
    <mergeCell ref="B101:C101"/>
    <mergeCell ref="B108:C108"/>
    <mergeCell ref="B103:C103"/>
    <mergeCell ref="B104:C104"/>
    <mergeCell ref="B105:C105"/>
    <mergeCell ref="B106:C106"/>
    <mergeCell ref="B107:C107"/>
    <mergeCell ref="B89:C89"/>
    <mergeCell ref="B85:C85"/>
    <mergeCell ref="B86:C86"/>
    <mergeCell ref="B87:C87"/>
    <mergeCell ref="B88:C88"/>
    <mergeCell ref="B102:C102"/>
    <mergeCell ref="B93:C93"/>
    <mergeCell ref="B94:C94"/>
    <mergeCell ref="B95:C95"/>
    <mergeCell ref="B96:C96"/>
    <mergeCell ref="B97:C97"/>
    <mergeCell ref="B98:C98"/>
    <mergeCell ref="B99:C99"/>
    <mergeCell ref="B100:C100"/>
    <mergeCell ref="B50:C50"/>
    <mergeCell ref="B77:C77"/>
    <mergeCell ref="D1:G1"/>
    <mergeCell ref="D2:G2"/>
    <mergeCell ref="A1:C1"/>
    <mergeCell ref="A2:C2"/>
    <mergeCell ref="A6:G6"/>
    <mergeCell ref="A4:G4"/>
    <mergeCell ref="B8:G8"/>
    <mergeCell ref="B39:C39"/>
    <mergeCell ref="B11:C11"/>
    <mergeCell ref="B27:C27"/>
    <mergeCell ref="B18:C18"/>
    <mergeCell ref="B12:C12"/>
    <mergeCell ref="B13:C13"/>
    <mergeCell ref="B14:C14"/>
    <mergeCell ref="B15:C15"/>
    <mergeCell ref="B16:C16"/>
    <mergeCell ref="B17:C17"/>
    <mergeCell ref="B56:C56"/>
    <mergeCell ref="B57:C57"/>
    <mergeCell ref="B25:C25"/>
    <mergeCell ref="B38:C38"/>
    <mergeCell ref="B46:C46"/>
    <mergeCell ref="B78:C78"/>
    <mergeCell ref="B79:C79"/>
    <mergeCell ref="B80:C80"/>
    <mergeCell ref="B31:C31"/>
    <mergeCell ref="B52:C52"/>
    <mergeCell ref="B53:C53"/>
    <mergeCell ref="B54:C54"/>
    <mergeCell ref="B34:C34"/>
    <mergeCell ref="B35:C35"/>
    <mergeCell ref="B61:C61"/>
    <mergeCell ref="B59:C59"/>
    <mergeCell ref="B74:C74"/>
    <mergeCell ref="B75:C75"/>
    <mergeCell ref="B76:C76"/>
    <mergeCell ref="B58:C58"/>
    <mergeCell ref="B60:C60"/>
    <mergeCell ref="B63:C63"/>
    <mergeCell ref="B64:C64"/>
    <mergeCell ref="B65:C65"/>
    <mergeCell ref="B66:C66"/>
    <mergeCell ref="B67:C67"/>
    <mergeCell ref="B68:C68"/>
    <mergeCell ref="B69:C69"/>
    <mergeCell ref="B70:C70"/>
    <mergeCell ref="B121:C121"/>
    <mergeCell ref="B122:C122"/>
    <mergeCell ref="B131:C131"/>
    <mergeCell ref="B134:C134"/>
    <mergeCell ref="B135:C135"/>
    <mergeCell ref="B136:C136"/>
    <mergeCell ref="B137:C137"/>
    <mergeCell ref="B115:C115"/>
    <mergeCell ref="B126:C126"/>
    <mergeCell ref="B127:C127"/>
    <mergeCell ref="B128:C128"/>
    <mergeCell ref="B130:C130"/>
    <mergeCell ref="B129:C129"/>
    <mergeCell ref="B132:C132"/>
    <mergeCell ref="B133:C133"/>
    <mergeCell ref="B125:C125"/>
    <mergeCell ref="B168:C168"/>
    <mergeCell ref="B153:C153"/>
    <mergeCell ref="B161:C161"/>
    <mergeCell ref="B162:C162"/>
    <mergeCell ref="B163:C163"/>
    <mergeCell ref="B155:C155"/>
    <mergeCell ref="B156:C156"/>
    <mergeCell ref="B157:C157"/>
    <mergeCell ref="B159:C159"/>
    <mergeCell ref="B158:C158"/>
    <mergeCell ref="B160:C160"/>
    <mergeCell ref="B164:C164"/>
    <mergeCell ref="B165:C165"/>
    <mergeCell ref="B166:C166"/>
    <mergeCell ref="B167:C167"/>
    <mergeCell ref="B138:C138"/>
    <mergeCell ref="B179:C179"/>
    <mergeCell ref="B180:C180"/>
    <mergeCell ref="B181:C181"/>
    <mergeCell ref="B182:C182"/>
    <mergeCell ref="B183:C183"/>
    <mergeCell ref="B184:C184"/>
    <mergeCell ref="B189:C189"/>
    <mergeCell ref="B190:C190"/>
    <mergeCell ref="B145:C145"/>
    <mergeCell ref="B146:C146"/>
    <mergeCell ref="B147:C147"/>
    <mergeCell ref="B142:C142"/>
    <mergeCell ref="B143:C143"/>
    <mergeCell ref="B144:C144"/>
    <mergeCell ref="B139:C139"/>
    <mergeCell ref="B140:C140"/>
    <mergeCell ref="B141:C141"/>
    <mergeCell ref="B175:C175"/>
    <mergeCell ref="B176:C176"/>
    <mergeCell ref="B177:C177"/>
    <mergeCell ref="B178:C178"/>
    <mergeCell ref="B171:C171"/>
    <mergeCell ref="B172:C172"/>
    <mergeCell ref="B186:C186"/>
    <mergeCell ref="B216:C216"/>
    <mergeCell ref="B208:C208"/>
    <mergeCell ref="B209:C209"/>
    <mergeCell ref="B210:C210"/>
    <mergeCell ref="B205:C205"/>
    <mergeCell ref="B212:C212"/>
    <mergeCell ref="B203:C203"/>
    <mergeCell ref="B204:C204"/>
    <mergeCell ref="B201:C201"/>
    <mergeCell ref="B214:C214"/>
    <mergeCell ref="B215:C215"/>
    <mergeCell ref="B202:C202"/>
    <mergeCell ref="B206:C206"/>
    <mergeCell ref="B207:C207"/>
    <mergeCell ref="B187:C187"/>
    <mergeCell ref="B192:C192"/>
    <mergeCell ref="B213:C213"/>
    <mergeCell ref="B200:C200"/>
    <mergeCell ref="B193:C193"/>
    <mergeCell ref="B194:C194"/>
    <mergeCell ref="D247:G247"/>
    <mergeCell ref="D248:G248"/>
    <mergeCell ref="C239:G239"/>
    <mergeCell ref="C240:G240"/>
    <mergeCell ref="C241:G241"/>
    <mergeCell ref="C242:G242"/>
    <mergeCell ref="C243:G243"/>
    <mergeCell ref="C244:G244"/>
    <mergeCell ref="B199:C199"/>
    <mergeCell ref="B220:C220"/>
    <mergeCell ref="B234:C234"/>
    <mergeCell ref="B226:C226"/>
    <mergeCell ref="B225:C225"/>
    <mergeCell ref="B227:C227"/>
    <mergeCell ref="B228:C228"/>
    <mergeCell ref="B229:C229"/>
    <mergeCell ref="B230:C230"/>
    <mergeCell ref="B231:C231"/>
    <mergeCell ref="B232:C232"/>
    <mergeCell ref="B233:C233"/>
    <mergeCell ref="B222:C222"/>
    <mergeCell ref="B223:C223"/>
    <mergeCell ref="B221:C221"/>
    <mergeCell ref="B173:C173"/>
    <mergeCell ref="B174:C174"/>
    <mergeCell ref="B169:C169"/>
    <mergeCell ref="B170:C170"/>
    <mergeCell ref="B217:C217"/>
    <mergeCell ref="B218:C218"/>
    <mergeCell ref="B219:C219"/>
    <mergeCell ref="B71:C71"/>
    <mergeCell ref="B72:C72"/>
    <mergeCell ref="B90:C90"/>
    <mergeCell ref="B91:C91"/>
    <mergeCell ref="B92:C92"/>
    <mergeCell ref="B109:C109"/>
    <mergeCell ref="B84:C84"/>
    <mergeCell ref="B123:C123"/>
    <mergeCell ref="B124:C124"/>
    <mergeCell ref="B195:C195"/>
    <mergeCell ref="B211:C211"/>
    <mergeCell ref="B196:C196"/>
    <mergeCell ref="B197:C197"/>
    <mergeCell ref="B198:C198"/>
    <mergeCell ref="B191:C191"/>
    <mergeCell ref="B188:C188"/>
    <mergeCell ref="B185:C185"/>
  </mergeCells>
  <pageMargins left="1.0900000000000001" right="0.23622047244094491" top="0.62" bottom="0.61" header="0.31496062992125984" footer="0.31496062992125984"/>
  <pageSetup paperSize="9"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16" sqref="C16"/>
    </sheetView>
  </sheetViews>
  <sheetFormatPr defaultRowHeight="15" x14ac:dyDescent="0.25"/>
  <cols>
    <col min="1" max="1" width="4.42578125" style="9" customWidth="1"/>
    <col min="2" max="2" width="34.85546875" style="9" customWidth="1"/>
    <col min="3" max="3" width="11.85546875" style="10" customWidth="1"/>
    <col min="4" max="4" width="12" style="9" customWidth="1"/>
    <col min="5" max="5" width="13.28515625" style="9" customWidth="1"/>
    <col min="6" max="6" width="18.140625" style="9" customWidth="1"/>
  </cols>
  <sheetData>
    <row r="1" spans="1:6" ht="15.75" x14ac:dyDescent="0.25">
      <c r="A1" s="153" t="s">
        <v>169</v>
      </c>
      <c r="B1" s="153"/>
      <c r="C1" s="153"/>
      <c r="D1" s="153"/>
      <c r="E1" s="153"/>
      <c r="F1" s="153"/>
    </row>
    <row r="2" spans="1:6" x14ac:dyDescent="0.25">
      <c r="A2" s="158" t="s">
        <v>88</v>
      </c>
      <c r="B2" s="158"/>
      <c r="C2" s="158"/>
      <c r="D2" s="158"/>
      <c r="E2" s="158"/>
      <c r="F2" s="158"/>
    </row>
    <row r="4" spans="1:6" ht="15.75" x14ac:dyDescent="0.25">
      <c r="A4" s="154" t="s">
        <v>41</v>
      </c>
      <c r="B4" s="154" t="s">
        <v>2</v>
      </c>
      <c r="C4" s="154" t="s">
        <v>5</v>
      </c>
      <c r="D4" s="156" t="s">
        <v>84</v>
      </c>
      <c r="E4" s="157"/>
      <c r="F4" s="154" t="s">
        <v>42</v>
      </c>
    </row>
    <row r="5" spans="1:6" ht="15.75" x14ac:dyDescent="0.25">
      <c r="A5" s="155"/>
      <c r="B5" s="155"/>
      <c r="C5" s="155"/>
      <c r="D5" s="95">
        <v>2020</v>
      </c>
      <c r="E5" s="95">
        <v>2021</v>
      </c>
      <c r="F5" s="155"/>
    </row>
    <row r="6" spans="1:6" ht="30.75" customHeight="1" x14ac:dyDescent="0.25">
      <c r="A6" s="1">
        <v>1</v>
      </c>
      <c r="B6" s="2" t="s">
        <v>86</v>
      </c>
      <c r="C6" s="1" t="s">
        <v>85</v>
      </c>
      <c r="D6" s="3"/>
      <c r="E6" s="3"/>
      <c r="F6" s="4"/>
    </row>
    <row r="7" spans="1:6" ht="38.25" customHeight="1" x14ac:dyDescent="0.25">
      <c r="A7" s="1">
        <v>2</v>
      </c>
      <c r="B7" s="2" t="s">
        <v>87</v>
      </c>
      <c r="C7" s="1" t="s">
        <v>95</v>
      </c>
      <c r="D7" s="5"/>
      <c r="E7" s="5"/>
      <c r="F7" s="2"/>
    </row>
    <row r="8" spans="1:6" ht="31.7" customHeight="1" x14ac:dyDescent="0.25">
      <c r="A8" s="1">
        <v>3</v>
      </c>
      <c r="B8" s="2" t="s">
        <v>89</v>
      </c>
      <c r="C8" s="1" t="s">
        <v>95</v>
      </c>
      <c r="D8" s="5"/>
      <c r="E8" s="5"/>
      <c r="F8" s="2"/>
    </row>
    <row r="9" spans="1:6" ht="32.25" customHeight="1" x14ac:dyDescent="0.25">
      <c r="A9" s="1">
        <v>4</v>
      </c>
      <c r="B9" s="2" t="s">
        <v>91</v>
      </c>
      <c r="C9" s="1" t="s">
        <v>96</v>
      </c>
      <c r="D9" s="5"/>
      <c r="E9" s="5"/>
      <c r="F9" s="2"/>
    </row>
    <row r="10" spans="1:6" ht="46.5" customHeight="1" x14ac:dyDescent="0.25">
      <c r="A10" s="1">
        <v>5</v>
      </c>
      <c r="B10" s="2" t="s">
        <v>90</v>
      </c>
      <c r="C10" s="1" t="s">
        <v>96</v>
      </c>
      <c r="D10" s="5"/>
      <c r="E10" s="5"/>
      <c r="F10" s="2"/>
    </row>
    <row r="11" spans="1:6" ht="35.450000000000003" customHeight="1" x14ac:dyDescent="0.25">
      <c r="A11" s="1">
        <v>6</v>
      </c>
      <c r="B11" s="2" t="s">
        <v>92</v>
      </c>
      <c r="C11" s="1" t="s">
        <v>7</v>
      </c>
      <c r="D11" s="5"/>
      <c r="E11" s="5"/>
      <c r="F11" s="2"/>
    </row>
    <row r="12" spans="1:6" ht="35.450000000000003" customHeight="1" x14ac:dyDescent="0.25">
      <c r="A12" s="1">
        <v>7</v>
      </c>
      <c r="B12" s="2" t="s">
        <v>93</v>
      </c>
      <c r="C12" s="1" t="s">
        <v>57</v>
      </c>
      <c r="D12" s="5"/>
      <c r="E12" s="5"/>
      <c r="F12" s="2"/>
    </row>
    <row r="13" spans="1:6" ht="48.2" customHeight="1" x14ac:dyDescent="0.25">
      <c r="A13" s="1">
        <v>8</v>
      </c>
      <c r="B13" s="2" t="s">
        <v>94</v>
      </c>
      <c r="C13" s="1" t="s">
        <v>81</v>
      </c>
      <c r="D13" s="5"/>
      <c r="E13" s="5"/>
      <c r="F13" s="2"/>
    </row>
    <row r="14" spans="1:6" ht="35.450000000000003" customHeight="1" x14ac:dyDescent="0.25">
      <c r="A14" s="1">
        <v>9</v>
      </c>
      <c r="B14" s="2" t="s">
        <v>97</v>
      </c>
      <c r="C14" s="1" t="s">
        <v>80</v>
      </c>
      <c r="D14" s="5"/>
      <c r="E14" s="5"/>
      <c r="F14" s="2"/>
    </row>
    <row r="15" spans="1:6" ht="15.75" x14ac:dyDescent="0.25">
      <c r="A15" s="6"/>
      <c r="B15" s="7"/>
      <c r="C15" s="6"/>
      <c r="D15" s="7"/>
      <c r="E15" s="7"/>
      <c r="F15" s="7"/>
    </row>
    <row r="16" spans="1:6" ht="15.75" x14ac:dyDescent="0.25">
      <c r="A16" s="8"/>
    </row>
  </sheetData>
  <mergeCells count="7">
    <mergeCell ref="A1:F1"/>
    <mergeCell ref="A4:A5"/>
    <mergeCell ref="B4:B5"/>
    <mergeCell ref="C4:C5"/>
    <mergeCell ref="D4:E4"/>
    <mergeCell ref="F4:F5"/>
    <mergeCell ref="A2:F2"/>
  </mergeCells>
  <pageMargins left="0.52" right="0.22" top="0.54"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Phiếu điều tra</vt:lpstr>
      <vt:lpstr>Khu CNTT tập trung</vt:lpstr>
      <vt:lpstr>'Phiếu điều tra'!Print_Titles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THANHTUNG</cp:lastModifiedBy>
  <cp:lastPrinted>2023-09-29T08:04:49Z</cp:lastPrinted>
  <dcterms:created xsi:type="dcterms:W3CDTF">2018-03-21T02:59:06Z</dcterms:created>
  <dcterms:modified xsi:type="dcterms:W3CDTF">2023-09-29T08:04:56Z</dcterms:modified>
</cp:coreProperties>
</file>